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-311202 key in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PwC</author>
    <author>Abas</author>
    <author>ayaziza</author>
  </authors>
  <commentList>
    <comment ref="Q51" authorId="0">
      <text>
        <r>
          <rPr>
            <b/>
            <sz val="8"/>
            <rFont val="Tahoma"/>
            <family val="0"/>
          </rPr>
          <t>PwC:</t>
        </r>
        <r>
          <rPr>
            <sz val="8"/>
            <rFont val="Tahoma"/>
            <family val="0"/>
          </rPr>
          <t xml:space="preserve">
Contra for RSG</t>
        </r>
      </text>
    </comment>
    <comment ref="V17" authorId="0">
      <text>
        <r>
          <rPr>
            <b/>
            <sz val="8"/>
            <rFont val="Tahoma"/>
            <family val="0"/>
          </rPr>
          <t>PwC:</t>
        </r>
        <r>
          <rPr>
            <sz val="8"/>
            <rFont val="Tahoma"/>
            <family val="0"/>
          </rPr>
          <t xml:space="preserve">
Bad debts written off and allowance for doubtful debts</t>
        </r>
      </text>
    </comment>
    <comment ref="P19" authorId="0">
      <text>
        <r>
          <rPr>
            <b/>
            <sz val="8"/>
            <rFont val="Tahoma"/>
            <family val="0"/>
          </rPr>
          <t>PwC:</t>
        </r>
        <r>
          <rPr>
            <sz val="8"/>
            <rFont val="Tahoma"/>
            <family val="0"/>
          </rPr>
          <t xml:space="preserve">
Prov in dimunition in value of investment written back</t>
        </r>
      </text>
    </comment>
    <comment ref="I14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Agreed to consol income statement</t>
        </r>
      </text>
    </comment>
    <comment ref="H23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current yr's share of associate profit</t>
        </r>
      </text>
    </comment>
    <comment ref="O21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current yr share of associate profit</t>
        </r>
      </text>
    </comment>
    <comment ref="O22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current yr share of associate tax</t>
        </r>
      </text>
    </comment>
    <comment ref="N43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Goodwill on acquisition</t>
        </r>
      </text>
    </comment>
    <comment ref="AC15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Interest paid in COS</t>
        </r>
      </text>
    </comment>
    <comment ref="M31" authorId="0">
      <text>
        <r>
          <rPr>
            <b/>
            <sz val="8"/>
            <rFont val="Tahoma"/>
            <family val="0"/>
          </rPr>
          <t>PwC:</t>
        </r>
        <r>
          <rPr>
            <sz val="8"/>
            <rFont val="Tahoma"/>
            <family val="0"/>
          </rPr>
          <t xml:space="preserve">
Balancing figure</t>
        </r>
      </text>
    </comment>
    <comment ref="V9" authorId="2">
      <text>
        <r>
          <rPr>
            <b/>
            <sz val="8"/>
            <rFont val="Tahoma"/>
            <family val="0"/>
          </rPr>
          <t>ayaziza:</t>
        </r>
        <r>
          <rPr>
            <sz val="8"/>
            <rFont val="Tahoma"/>
            <family val="0"/>
          </rPr>
          <t xml:space="preserve">
couldn't tie details to 30.6.2002</t>
        </r>
      </text>
    </comment>
  </commentList>
</comments>
</file>

<file path=xl/sharedStrings.xml><?xml version="1.0" encoding="utf-8"?>
<sst xmlns="http://schemas.openxmlformats.org/spreadsheetml/2006/main" count="135" uniqueCount="127">
  <si>
    <t>Operating activities</t>
  </si>
  <si>
    <t>Cash receipts from customers</t>
  </si>
  <si>
    <t>Cash paid to suppliers and employees</t>
  </si>
  <si>
    <t>Cash from operations</t>
  </si>
  <si>
    <t>Interest paid</t>
  </si>
  <si>
    <t>Interest received</t>
  </si>
  <si>
    <t>Tax paid</t>
  </si>
  <si>
    <t>Investing activities</t>
  </si>
  <si>
    <t>Property,plant and equipment:</t>
  </si>
  <si>
    <t>- additions</t>
  </si>
  <si>
    <t>- disposals</t>
  </si>
  <si>
    <t>Financing activities</t>
  </si>
  <si>
    <t>Cash and cash equivalents</t>
  </si>
  <si>
    <t>Check</t>
  </si>
  <si>
    <t>Tax</t>
  </si>
  <si>
    <t>Cash equivalent C/f</t>
  </si>
  <si>
    <t>Share</t>
  </si>
  <si>
    <t xml:space="preserve">Share </t>
  </si>
  <si>
    <t xml:space="preserve">Reserves </t>
  </si>
  <si>
    <t>Capital</t>
  </si>
  <si>
    <t>Revaluation</t>
  </si>
  <si>
    <t>Merger</t>
  </si>
  <si>
    <t>Minority</t>
  </si>
  <si>
    <t>Profit</t>
  </si>
  <si>
    <t xml:space="preserve">Deferred </t>
  </si>
  <si>
    <t>Loans</t>
  </si>
  <si>
    <t>HP</t>
  </si>
  <si>
    <t>Fixed Assets</t>
  </si>
  <si>
    <t>Goodwill</t>
  </si>
  <si>
    <t>Investment</t>
  </si>
  <si>
    <t xml:space="preserve">Other </t>
  </si>
  <si>
    <t xml:space="preserve">Long &amp; Short </t>
  </si>
  <si>
    <t>Construction</t>
  </si>
  <si>
    <t>Attributable</t>
  </si>
  <si>
    <t xml:space="preserve">Progress </t>
  </si>
  <si>
    <t>Inventories</t>
  </si>
  <si>
    <t>Trade</t>
  </si>
  <si>
    <t>Other</t>
  </si>
  <si>
    <t xml:space="preserve">Amount due </t>
  </si>
  <si>
    <t xml:space="preserve">Fixed </t>
  </si>
  <si>
    <t>Fixed</t>
  </si>
  <si>
    <t>Cash</t>
  </si>
  <si>
    <t xml:space="preserve">Trade </t>
  </si>
  <si>
    <t>Bank</t>
  </si>
  <si>
    <t>Provision</t>
  </si>
  <si>
    <t>Taxation</t>
  </si>
  <si>
    <t>capital</t>
  </si>
  <si>
    <t>premium</t>
  </si>
  <si>
    <t>on</t>
  </si>
  <si>
    <t>Reserves</t>
  </si>
  <si>
    <t>Deficit</t>
  </si>
  <si>
    <t>interest</t>
  </si>
  <si>
    <t>c/f</t>
  </si>
  <si>
    <t>Creditors</t>
  </si>
  <si>
    <t>Associated</t>
  </si>
  <si>
    <t>Investments</t>
  </si>
  <si>
    <t>Term Receivable</t>
  </si>
  <si>
    <t>cost</t>
  </si>
  <si>
    <t>profit</t>
  </si>
  <si>
    <t>billings</t>
  </si>
  <si>
    <t>receivables</t>
  </si>
  <si>
    <t>from/(to) assoc</t>
  </si>
  <si>
    <t>deposits</t>
  </si>
  <si>
    <t>and bank</t>
  </si>
  <si>
    <t>payables</t>
  </si>
  <si>
    <t>O/D</t>
  </si>
  <si>
    <t>consol</t>
  </si>
  <si>
    <t>Bonus issue</t>
  </si>
  <si>
    <t>Company</t>
  </si>
  <si>
    <t>co</t>
  </si>
  <si>
    <t>restricted</t>
  </si>
  <si>
    <t>balances</t>
  </si>
  <si>
    <t>Adjustments</t>
  </si>
  <si>
    <t>Revenue</t>
  </si>
  <si>
    <t>Cost of sales</t>
  </si>
  <si>
    <t>Other operating income</t>
  </si>
  <si>
    <t>Administrative expenses</t>
  </si>
  <si>
    <t>Advertising and marketing</t>
  </si>
  <si>
    <t>Other opex</t>
  </si>
  <si>
    <t>Finance cost</t>
  </si>
  <si>
    <t>Share of asso</t>
  </si>
  <si>
    <t>MI</t>
  </si>
  <si>
    <t>Dividend</t>
  </si>
  <si>
    <t>Increase in fixed asset through credit</t>
  </si>
  <si>
    <t>Decrease in revaluation</t>
  </si>
  <si>
    <t>Proceeds from disposal of Asso</t>
  </si>
  <si>
    <t>Purchase of subsidiary</t>
  </si>
  <si>
    <t>Additional investment in subsidiary</t>
  </si>
  <si>
    <t>Proceeds from hire purchase</t>
  </si>
  <si>
    <t>Funds from borrowings</t>
  </si>
  <si>
    <t>Repayment of loans</t>
  </si>
  <si>
    <t>Dividend paid to MI</t>
  </si>
  <si>
    <t>(Decrease)/increase in cash and cash equivalents</t>
  </si>
  <si>
    <t xml:space="preserve"> - at end of the period</t>
  </si>
  <si>
    <t>Long term loan</t>
  </si>
  <si>
    <t>O/bal</t>
  </si>
  <si>
    <t>Trust receipts (REC)</t>
  </si>
  <si>
    <t>Contra (RSG)</t>
  </si>
  <si>
    <t>Payment</t>
  </si>
  <si>
    <t>Closing bal</t>
  </si>
  <si>
    <t>Dividend paid to shareholders</t>
  </si>
  <si>
    <t>Proceeds from borrowings</t>
  </si>
  <si>
    <t>RANHILL BERHAD (430537-K)</t>
  </si>
  <si>
    <t>RM'000</t>
  </si>
  <si>
    <t>UNAUDITED CONDENSED CONSOLIDATED CASH FLOW STATEMENT</t>
  </si>
  <si>
    <t>NOTE 1</t>
  </si>
  <si>
    <t>Cash and bank balances</t>
  </si>
  <si>
    <t>Deposit with licensed bank</t>
  </si>
  <si>
    <t>Restricted deposits</t>
  </si>
  <si>
    <t>Bank Overdraft</t>
  </si>
  <si>
    <t>for bank guarantee facilities and bank overdrafts granted to subsidiaries.</t>
  </si>
  <si>
    <t>As per Condensed Consolidated Balance Sheet</t>
  </si>
  <si>
    <t>As per Cash Flow</t>
  </si>
  <si>
    <t>THIS CONDENSED FINANCIAL STATEMENTS IS TO BE READ IN CONJUNCTION</t>
  </si>
  <si>
    <t>WITH THE ANNUAL FINANCIAL STATEMENTS FOR THE YEAR ENDED 30 JUNE 2002</t>
  </si>
  <si>
    <t>there are no comparative figure being disclosed.</t>
  </si>
  <si>
    <t>INTERIM REPORT FOR THE QUARTER ENDED 31 DECEMBER 2002</t>
  </si>
  <si>
    <t>6 months ended</t>
  </si>
  <si>
    <t xml:space="preserve"> - at start of the period</t>
  </si>
  <si>
    <t>31 December 2002</t>
  </si>
  <si>
    <t>Payment of hire purchase</t>
  </si>
  <si>
    <t>note 18(a)</t>
  </si>
  <si>
    <t>Net cash flow used in operating activities</t>
  </si>
  <si>
    <t>Net cash flow used in investing activities</t>
  </si>
  <si>
    <t>Net cash flow from financing activities</t>
  </si>
  <si>
    <t>Included in deposits with licensed banks are deposits of RM9,203,000 that are pledged with banks as securities</t>
  </si>
  <si>
    <t xml:space="preserve">As this is the first interim financial report for the 2nd quarter prepared in accordance with MASB 26 - Interim Financial Reporting, 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</si>
</sst>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RM&quot;#,##0;&quot;RM&quot;\-#,##0"/>
    <numFmt numFmtId="181" formatCode="&quot;RM&quot;#,##0;[Red]&quot;RM&quot;\-#,##0"/>
    <numFmt numFmtId="182" formatCode="&quot;RM&quot;#,##0.00;&quot;RM&quot;\-#,##0.00"/>
    <numFmt numFmtId="183" formatCode="&quot;RM&quot;#,##0.00;[Red]&quot;RM&quot;\-#,##0.00"/>
    <numFmt numFmtId="184" formatCode="_ &quot;RM&quot;* #,##0_ ;_ &quot;RM&quot;* \-#,##0_ ;_ &quot;RM&quot;* &quot;-&quot;_ ;_ @_ "/>
    <numFmt numFmtId="185" formatCode="_ &quot;RM&quot;* #,##0.00_ ;_ &quot;RM&quot;* \-#,##0.00_ ;_ &quot;RM&quot;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 * #,##0_ ;_ * \(#,##0\)_ ;_ * &quot;-&quot;_ ;_ @_ "/>
    <numFmt numFmtId="193" formatCode="_(* #,##0_);_(* \(#,##0\);_(* &quot;-&quot;??_);_(@_)"/>
    <numFmt numFmtId="194" formatCode="0.0%"/>
    <numFmt numFmtId="195" formatCode="0.000%"/>
    <numFmt numFmtId="196" formatCode="_ * #,##0.0_ ;_ * \(#,##0.0\)_ ;_ * &quot;-&quot;_ ;_ @_ "/>
    <numFmt numFmtId="197" formatCode="_ * #,##0.00_ ;_ * \(#,##0.00\)_ ;_ * &quot;-&quot;_ ;_ @_ "/>
    <numFmt numFmtId="198" formatCode="_ * #,##0.0_ ;_ * \-#,##0.0_ ;_ * &quot;-&quot;??_ ;_ @_ "/>
    <numFmt numFmtId="199" formatCode="_ * #,##0_ ;_ * \-#,##0_ ;_ * &quot;-&quot;??_ ;_ @_ "/>
    <numFmt numFmtId="200" formatCode="_-* #,##0_-;\-* \(#,##0\)_-;_-* &quot;-&quot;_-;_-@_-"/>
    <numFmt numFmtId="201" formatCode="_ * #,##0.0_ ;_ * \-#,##0.0_ ;_ * &quot;-&quot;?_ ;_ @_ "/>
    <numFmt numFmtId="202" formatCode="_(* #,##0.0_);_(* \(#,##0.0\);_(* &quot;-&quot;??_);_(@_)"/>
    <numFmt numFmtId="203" formatCode="#,##0.0_);[Red]\(#,##0.0\)"/>
    <numFmt numFmtId="204" formatCode="#,##0.00000_);[Red]\(#,##0.00000\)"/>
    <numFmt numFmtId="205" formatCode="#,##0.000_);[Red]\(#,##0.000\)"/>
    <numFmt numFmtId="206" formatCode="#,##0.0000_);[Red]\(#,##0.0000\)"/>
    <numFmt numFmtId="207" formatCode="_ * #,##0.000_ ;_ * \-#,##0.000_ ;_ * &quot;-&quot;??_ ;_ @_ "/>
    <numFmt numFmtId="208" formatCode="_ * #,##0.0000_ ;_ * \-#,##0.0000_ ;_ * &quot;-&quot;??_ ;_ @_ "/>
    <numFmt numFmtId="209" formatCode="_ * #,##0.00000_ ;_ * \-#,##0.00000_ ;_ * &quot;-&quot;??_ ;_ @_ "/>
    <numFmt numFmtId="210" formatCode="_ * #,##0.000000_ ;_ * \-#,##0.000000_ ;_ * &quot;-&quot;??_ ;_ @_ "/>
    <numFmt numFmtId="211" formatCode="#,##0.000000_);[Red]\(#,##0.000000\)"/>
    <numFmt numFmtId="212" formatCode="_ * #,##0.0000000_ ;_ * \-#,##0.0000000_ ;_ * &quot;-&quot;??_ ;_ @_ "/>
    <numFmt numFmtId="213" formatCode="_ * #,##0.00000000_ ;_ * \-#,##0.00000000_ ;_ * &quot;-&quot;??_ ;_ @_ "/>
    <numFmt numFmtId="214" formatCode="0.000"/>
    <numFmt numFmtId="215" formatCode="0.0"/>
    <numFmt numFmtId="216" formatCode="0.00000"/>
    <numFmt numFmtId="217" formatCode="_ * #,##0.000_ ;_ * \(#,##0.000\)_ ;_ * &quot;-&quot;_ ;_ @_ "/>
    <numFmt numFmtId="218" formatCode="_ * #,##0.0000_ ;_ * \(#,##0.0000\)_ ;_ * &quot;-&quot;_ ;_ @_ "/>
    <numFmt numFmtId="219" formatCode="_ * #,##0.00000_ ;_ * \(#,##0.00000\)_ ;_ * &quot;-&quot;_ ;_ @_ "/>
    <numFmt numFmtId="220" formatCode="_ * #,##0.000000_ ;_ * \(#,##0.000000\)_ ;_ * &quot;-&quot;_ ;_ @_ "/>
    <numFmt numFmtId="221" formatCode="0.0000"/>
    <numFmt numFmtId="222" formatCode="0.00_);[Red]\(0.00\)"/>
    <numFmt numFmtId="223" formatCode="&quot;£&quot;#,##0;\-&quot;£&quot;#,##0"/>
    <numFmt numFmtId="224" formatCode="&quot;£&quot;#,##0;[Red]\-&quot;£&quot;#,##0"/>
    <numFmt numFmtId="225" formatCode="&quot;£&quot;#,##0.00;\-&quot;£&quot;#,##0.00"/>
    <numFmt numFmtId="226" formatCode="&quot;£&quot;#,##0.00;[Red]\-&quot;£&quot;#,##0.00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&quot;RM&quot;#,##0_);\(&quot;RM&quot;#,##0\)"/>
    <numFmt numFmtId="230" formatCode="&quot;RM&quot;#,##0_);[Red]\(&quot;RM&quot;#,##0\)"/>
    <numFmt numFmtId="231" formatCode="&quot;RM&quot;#,##0.00_);\(&quot;RM&quot;#,##0.00\)"/>
    <numFmt numFmtId="232" formatCode="&quot;RM&quot;#,##0.00_);[Red]\(&quot;RM&quot;#,##0.00\)"/>
    <numFmt numFmtId="233" formatCode="_(&quot;RM&quot;* #,##0_);_(&quot;RM&quot;* \(#,##0\);_(&quot;RM&quot;* &quot;-&quot;_);_(@_)"/>
    <numFmt numFmtId="234" formatCode="_(&quot;RM&quot;* #,##0.00_);_(&quot;RM&quot;* \(#,##0.00\);_(&quot;RM&quot;* &quot;-&quot;??_);_(@_)"/>
    <numFmt numFmtId="235" formatCode="#,##0_ ;\-#,##0\ "/>
    <numFmt numFmtId="236" formatCode="#,##0;[Red]#,##0"/>
    <numFmt numFmtId="237" formatCode="#,##0.0_ ;\-#,##0.0\ "/>
    <numFmt numFmtId="238" formatCode="0.0000000"/>
    <numFmt numFmtId="239" formatCode="0.000000"/>
    <numFmt numFmtId="240" formatCode="#,##0.0_);\(#,##0.0\)"/>
    <numFmt numFmtId="241" formatCode="0_);[Red]\(0\)"/>
    <numFmt numFmtId="242" formatCode="_(* #,##0.000_);_(* \(#,##0.000\);_(* &quot;-&quot;??_);_(@_)"/>
    <numFmt numFmtId="243" formatCode="_(* #,##0.0_);_(* \(#,##0.0\);_(* &quot;-&quot;_);_(@_)"/>
    <numFmt numFmtId="244" formatCode="_(* #,##0.00_);_(* \(#,##0.00\);_(* &quot;-&quot;_);_(@_)"/>
    <numFmt numFmtId="245" formatCode="_(* #,##0.000_);_(* \(#,##0.000\);_(* &quot;-&quot;_);_(@_)"/>
    <numFmt numFmtId="246" formatCode="_(* #,##0.000_);_(* \(#,##0.000\);_(* &quot;-&quot;???_);_(@_)"/>
    <numFmt numFmtId="247" formatCode="_ &quot;RM&quot;* #,##0.0_ ;_ &quot;RM&quot;* \-#,##0.0_ ;_ &quot;RM&quot;* &quot;-&quot;??_ ;_ @_ "/>
    <numFmt numFmtId="248" formatCode="_ &quot;RM&quot;* #,##0_ ;_ &quot;RM&quot;* \-#,##0_ ;_ &quot;RM&quot;* &quot;-&quot;??_ ;_ @_ "/>
    <numFmt numFmtId="249" formatCode="_-* #,##0_-;\-* #,##0_-;_-* &quot;-&quot;??_-;_-@_-"/>
    <numFmt numFmtId="250" formatCode="0;[Red]0"/>
    <numFmt numFmtId="251" formatCode="_-* #,##0.0_-;\-* #,##0.0_-;_-* &quot;-&quot;??_-;_-@_-"/>
    <numFmt numFmtId="252" formatCode="_(* #,##0.0_);_(* \(#,##0.0\);_(* &quot;-&quot;?_);_(@_)"/>
    <numFmt numFmtId="253" formatCode="#,##0.0"/>
    <numFmt numFmtId="254" formatCode="#,##0.0;[Red]\-#,##0.0"/>
    <numFmt numFmtId="255" formatCode="0.00000000000"/>
    <numFmt numFmtId="256" formatCode="0.00000000"/>
    <numFmt numFmtId="257" formatCode="0.000000000"/>
    <numFmt numFmtId="258" formatCode="0.0000000000"/>
    <numFmt numFmtId="259" formatCode="0.000000000000"/>
    <numFmt numFmtId="260" formatCode="0.0000000000000"/>
    <numFmt numFmtId="261" formatCode="0_ ;[Red]\-0\ "/>
    <numFmt numFmtId="262" formatCode="0.0;[Red]0.0"/>
    <numFmt numFmtId="263" formatCode="0.00;[Red]0.00"/>
    <numFmt numFmtId="264" formatCode="_(* #,##0.0000_);_(* \(#,##0.0000\);_(* &quot;-&quot;??_);_(@_)"/>
    <numFmt numFmtId="265" formatCode="0_);\(0\)"/>
    <numFmt numFmtId="266" formatCode="0.00_);\(0.00\)"/>
    <numFmt numFmtId="267" formatCode="0.0_);\(0.0\)"/>
    <numFmt numFmtId="268" formatCode="0.0_);[Red]\(0.0\)"/>
    <numFmt numFmtId="269" formatCode="#,##0.000_);\(#,##0.000\)"/>
    <numFmt numFmtId="270" formatCode="_(* #,##0.00000_);_(* \(#,##0.00000\);_(* &quot;-&quot;??_);_(@_)"/>
    <numFmt numFmtId="271" formatCode="_(* #,##0.000000_);_(* \(#,##0.000000\);_(* &quot;-&quot;??_);_(@_)"/>
    <numFmt numFmtId="272" formatCode="_(* #,##0.0000000_);_(* \(#,##0.0000000\);_(* &quot;-&quot;??_);_(@_)"/>
    <numFmt numFmtId="273" formatCode="_(* #,##0.00000000_);_(* \(#,##0.00000000\);_(* &quot;-&quot;??_);_(@_)"/>
    <numFmt numFmtId="274" formatCode="_(* #,##0.000000000_);_(* \(#,##0.000000000\);_(* &quot;-&quot;??_);_(@_)"/>
    <numFmt numFmtId="275" formatCode="_(* #,##0.0000000000_);_(* \(#,##0.0000000000\);_(* &quot;-&quot;??_);_(@_)"/>
    <numFmt numFmtId="276" formatCode="_(* #,##0.0000000000_);_(* \(#,##0.0000000000\);_(* &quot;-&quot;??????????_);_(@_)"/>
    <numFmt numFmtId="277" formatCode="#,##0.00;[Red]#,##0.00"/>
    <numFmt numFmtId="278" formatCode="_-* #,##0.000_-;\-* #,##0.000_-;_-* &quot;-&quot;??_-;_-@_-"/>
    <numFmt numFmtId="279" formatCode="00000"/>
    <numFmt numFmtId="280" formatCode="#,##0;\(#,##0\)"/>
    <numFmt numFmtId="281" formatCode="0.000_);[Red]\(0.000\)"/>
    <numFmt numFmtId="282" formatCode="0.0000_);[Red]\(0.0000\)"/>
    <numFmt numFmtId="283" formatCode="_(* #,##0.0000_);_(* \(#,##0.0000\);_(* &quot;-&quot;_);_(@_)"/>
    <numFmt numFmtId="284" formatCode="_ * #,##0.0000000_ ;_ * \(#,##0.0000000\)_ ;_ * &quot;-&quot;_ ;_ @_ "/>
    <numFmt numFmtId="285" formatCode="_ * #,##0.00000000_ ;_ * \(#,##0.00000000\)_ ;_ * &quot;-&quot;_ ;_ @_ "/>
    <numFmt numFmtId="286" formatCode="_ * #,##0.000000000_ ;_ * \(#,##0.000000000\)_ ;_ * &quot;-&quot;_ ;_ @_ "/>
    <numFmt numFmtId="287" formatCode="_ * #,##0.0000000000_ ;_ * \(#,##0.0000000000\)_ ;_ * &quot;-&quot;_ ;_ @_ "/>
    <numFmt numFmtId="288" formatCode="0.0_ ;[Red]\-0.0\ "/>
    <numFmt numFmtId="289" formatCode="0.00_ ;[Red]\-0.00\ "/>
    <numFmt numFmtId="290" formatCode="0.000_ ;[Red]\-0.000\ "/>
    <numFmt numFmtId="291" formatCode="0.0000_ ;[Red]\-0.0000\ "/>
    <numFmt numFmtId="292" formatCode="#,##0.0000_);\(#,##0.0000\)"/>
    <numFmt numFmtId="293" formatCode="#,##0.00000_);\(#,##0.00000\)"/>
    <numFmt numFmtId="294" formatCode="#,##0.000000_);\(#,##0.000000\)"/>
    <numFmt numFmtId="295" formatCode="#,##0.0000000_);\(#,##0.0000000\)"/>
    <numFmt numFmtId="296" formatCode="#,##0.00000000_);\(#,##0.00000000\)"/>
    <numFmt numFmtId="297" formatCode="#,##0.000000000_);\(#,##0.000000000\)"/>
    <numFmt numFmtId="298" formatCode="#,##0.000"/>
    <numFmt numFmtId="299" formatCode="#,##0.0000"/>
    <numFmt numFmtId="300" formatCode="#,##0.00000"/>
    <numFmt numFmtId="301" formatCode="#,##0.000000"/>
    <numFmt numFmtId="302" formatCode="_(* #,##0.00000_);_(* \(#,##0.00000\);_(* &quot;-&quot;_);_(@_)"/>
    <numFmt numFmtId="303" formatCode="_(* #,##0.0000_);_(* \(#,##0.0000\);_(* &quot;-&quot;????_);_(@_)"/>
    <numFmt numFmtId="304" formatCode="_(* #,##0.00000_);_(* \(#,##0.00000\);_(* &quot;-&quot;?????_);_(@_)"/>
    <numFmt numFmtId="305" formatCode="0.000_);\(0.000\)"/>
    <numFmt numFmtId="306" formatCode="_(* #,##0.00000_);_(* \(#,##0.00000\);_(* &quot;-&quot;????_);_(@_)"/>
    <numFmt numFmtId="307" formatCode="_(* #,##0.000000_);_(* \(#,##0.000000\);_(* &quot;-&quot;????_);_(@_)"/>
    <numFmt numFmtId="308" formatCode="_(* #,##0.000_);_(* \(#,##0.000\);_(* &quot;-&quot;????_);_(@_)"/>
    <numFmt numFmtId="309" formatCode="_(* #,##0.000000_);_(* \(#,##0.000000\);_(* &quot;-&quot;??????_);_(@_)"/>
    <numFmt numFmtId="310" formatCode="_(* #,##0.0000000_);_(* \(#,##0.0000000\);_(* &quot;-&quot;????_);_(@_)"/>
    <numFmt numFmtId="311" formatCode="_(* #,##0.00000000_);_(* \(#,##0.00000000\);_(* &quot;-&quot;????_);_(@_)"/>
    <numFmt numFmtId="312" formatCode="#,##0.00;\(#,##0.00\)"/>
    <numFmt numFmtId="313" formatCode="mmmm\-yy"/>
    <numFmt numFmtId="314" formatCode="_ * #,##0.00000000000_ ;_ * \(#,##0.00000000000\)_ ;_ * &quot;-&quot;_ ;_ @_ "/>
    <numFmt numFmtId="315" formatCode="_ * #,##0.000000000000_ ;_ * \(#,##0.000000000000\)_ ;_ * &quot;-&quot;_ ;_ @_ "/>
    <numFmt numFmtId="316" formatCode="_ * #,##0.0000000000000_ ;_ * \(#,##0.0000000000000\)_ ;_ * &quot;-&quot;_ ;_ @_ "/>
    <numFmt numFmtId="317" formatCode="_ * #,##0.00000000000000_ ;_ * \(#,##0.00000000000000\)_ ;_ * &quot;-&quot;_ ;_ @_ "/>
    <numFmt numFmtId="318" formatCode="_ * #,##0.000000000000000_ ;_ * \(#,##0.000000000000000\)_ ;_ * &quot;-&quot;_ ;_ @_ "/>
    <numFmt numFmtId="319" formatCode="_-* #,##0.000_-;\-* #,##0.000_-;_-* &quot;-&quot;???_-;_-@_-"/>
    <numFmt numFmtId="320" formatCode="\^#,##0;\^\(#,##0\)"/>
    <numFmt numFmtId="321" formatCode="_ * #,##0_ ;_ * \(#,##0\)_ ;_ * &quot;-&quot;??_ ;_ @_ "/>
    <numFmt numFmtId="322" formatCode="dd\-mmm\-yy_)"/>
    <numFmt numFmtId="323" formatCode="0.00_)"/>
    <numFmt numFmtId="324" formatCode="mm/dd/yy_)"/>
    <numFmt numFmtId="325" formatCode="_ * #,##0.00_ ;_ * \(#,##0.00\)_ ;_ * &quot;-&quot;??_ ;_ @_ "/>
    <numFmt numFmtId="326" formatCode="_ * #,##0.0_ ;_ * \(#,##0.0\)_ ;_ * &quot;-&quot;??_ ;_ @_ "/>
    <numFmt numFmtId="327" formatCode="_ * #,##0.000_ ;_ * \(#,##0.000\)_ ;_ * &quot;-&quot;??_ ;_ @_ "/>
    <numFmt numFmtId="328" formatCode="_ * #,##0.0000_ ;_ * \(#,##0.0000\)_ ;_ * &quot;-&quot;??_ ;_ @_ "/>
    <numFmt numFmtId="329" formatCode="_ * #,##0.00000_ ;_ * \(#,##0.00000\)_ ;_ * &quot;-&quot;??_ ;_ @_ "/>
    <numFmt numFmtId="330" formatCode="_ * #,##0.000000_ ;_ * \(#,##0.000000\)_ ;_ * &quot;-&quot;??_ ;_ @_ "/>
    <numFmt numFmtId="331" formatCode="_-* #,##0.0000_-;\-* #,##0.0000_-;_-* &quot;-&quot;??_-;_-@_-"/>
    <numFmt numFmtId="332" formatCode="_(* #,##0.00_);_(* \(#,##0.00\);_(* &quot;-&quot;????_);_(@_)"/>
    <numFmt numFmtId="333" formatCode="#,##0.0;\-#,##0.0"/>
    <numFmt numFmtId="334" formatCode="#,##0.0;\(#,##0.0\)"/>
    <numFmt numFmtId="335" formatCode="#,##0;[Red]\(#,##0\)"/>
    <numFmt numFmtId="336" formatCode="###0"/>
    <numFmt numFmtId="337" formatCode="#,##0.000;\-#,##0.000"/>
    <numFmt numFmtId="338" formatCode="#,##0.0000;\-#,##0.0000"/>
    <numFmt numFmtId="339" formatCode="#,##0.00000;\-#,##0.00000"/>
    <numFmt numFmtId="340" formatCode="#,##0.000000;\-#,##0.000000"/>
    <numFmt numFmtId="341" formatCode="#,##0.0000000;\-#,##0.0000000"/>
    <numFmt numFmtId="342" formatCode="\-00000"/>
    <numFmt numFmtId="343" formatCode="#,##0.0;[Red]#,##0.0"/>
    <numFmt numFmtId="344" formatCode="#,##0_ ;[Red]\-#,##0\ "/>
    <numFmt numFmtId="345" formatCode="_(* #,##0._);_(* \(#,##0.\);_(* &quot;-&quot;??_);_(@_)"/>
    <numFmt numFmtId="346" formatCode="#,##0.000000000000000_);[Red]\(#,##0.000000000000000\)"/>
    <numFmt numFmtId="347" formatCode="#,##0.000000000_);[Red]\(#,##0.000000000\)"/>
    <numFmt numFmtId="348" formatCode="#,##0.00000000_);[Red]\(#,##0.00000000\)"/>
    <numFmt numFmtId="349" formatCode="#,##0.0000000_);[Red]\(#,##0.0000000\)"/>
    <numFmt numFmtId="350" formatCode="#,##0.00;\&lt;#,##0.00\&gt;"/>
    <numFmt numFmtId="351" formatCode="dd\-mmm\-yy"/>
    <numFmt numFmtId="352" formatCode="&quot;R&quot;#,##0_);\(&quot;R&quot;#,##0\)"/>
    <numFmt numFmtId="353" formatCode="&quot;R&quot;#,##0_);[Red]\(&quot;R&quot;#,##0\)"/>
    <numFmt numFmtId="354" formatCode="&quot;R&quot;#,##0.00_);\(&quot;R&quot;#,##0.00\)"/>
    <numFmt numFmtId="355" formatCode="&quot;R&quot;#,##0.00_);[Red]\(&quot;R&quot;#,##0.00\)"/>
    <numFmt numFmtId="356" formatCode="_(&quot;R&quot;* #,##0_);_(&quot;R&quot;* \(#,##0\);_(&quot;R&quot;* &quot;-&quot;_);_(@_)"/>
    <numFmt numFmtId="357" formatCode="_(&quot;R&quot;* #,##0.00_);_(&quot;R&quot;* \(#,##0.00\);_(&quot;R&quot;* &quot;-&quot;??_);_(@_)"/>
    <numFmt numFmtId="358" formatCode="mm/dd/yy"/>
    <numFmt numFmtId="359" formatCode="_ * #,##0.0_ ;_ * \-#,##0.0_ ;_ * &quot;-&quot;_ ;_ @_ "/>
    <numFmt numFmtId="360" formatCode="_ * #,##0.00_ ;_ * \-#,##0.00_ ;_ * &quot;-&quot;_ ;_ @_ "/>
  </numFmts>
  <fonts count="21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" fillId="0" borderId="0" applyFill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178">
      <alignment/>
      <protection/>
    </xf>
    <xf numFmtId="0" fontId="7" fillId="0" borderId="0" xfId="178" applyFont="1">
      <alignment/>
      <protection/>
    </xf>
    <xf numFmtId="0" fontId="8" fillId="0" borderId="0" xfId="178" applyFont="1">
      <alignment/>
      <protection/>
    </xf>
    <xf numFmtId="0" fontId="0" fillId="0" borderId="0" xfId="178" applyFont="1">
      <alignment/>
      <protection/>
    </xf>
    <xf numFmtId="0" fontId="0" fillId="0" borderId="0" xfId="178" applyFont="1" applyFill="1">
      <alignment/>
      <protection/>
    </xf>
    <xf numFmtId="0" fontId="12" fillId="0" borderId="0" xfId="178" applyFont="1">
      <alignment/>
      <protection/>
    </xf>
    <xf numFmtId="0" fontId="12" fillId="0" borderId="0" xfId="178" applyFont="1" applyFill="1">
      <alignment/>
      <protection/>
    </xf>
    <xf numFmtId="0" fontId="11" fillId="0" borderId="0" xfId="0" applyFont="1" applyAlignment="1">
      <alignment/>
    </xf>
    <xf numFmtId="37" fontId="12" fillId="0" borderId="0" xfId="178" applyNumberFormat="1" applyFont="1">
      <alignment/>
      <protection/>
    </xf>
    <xf numFmtId="0" fontId="11" fillId="0" borderId="0" xfId="178" applyFont="1">
      <alignment/>
      <protection/>
    </xf>
    <xf numFmtId="0" fontId="11" fillId="0" borderId="1" xfId="178" applyFont="1" applyBorder="1" applyAlignment="1">
      <alignment horizontal="center"/>
      <protection/>
    </xf>
    <xf numFmtId="0" fontId="11" fillId="0" borderId="2" xfId="178" applyFont="1" applyBorder="1" applyAlignment="1">
      <alignment horizontal="center"/>
      <protection/>
    </xf>
    <xf numFmtId="0" fontId="11" fillId="0" borderId="3" xfId="178" applyFont="1" applyBorder="1" applyAlignment="1">
      <alignment horizontal="center"/>
      <protection/>
    </xf>
    <xf numFmtId="0" fontId="11" fillId="0" borderId="0" xfId="178" applyFont="1" applyBorder="1" applyAlignment="1">
      <alignment horizontal="center"/>
      <protection/>
    </xf>
    <xf numFmtId="0" fontId="11" fillId="0" borderId="4" xfId="178" applyFont="1" applyBorder="1" applyAlignment="1">
      <alignment horizontal="center"/>
      <protection/>
    </xf>
    <xf numFmtId="0" fontId="11" fillId="0" borderId="5" xfId="178" applyFont="1" applyBorder="1" applyAlignment="1">
      <alignment horizontal="center"/>
      <protection/>
    </xf>
    <xf numFmtId="199" fontId="11" fillId="0" borderId="4" xfId="15" applyNumberFormat="1" applyFont="1" applyBorder="1" applyAlignment="1">
      <alignment horizontal="center"/>
    </xf>
    <xf numFmtId="199" fontId="12" fillId="0" borderId="0" xfId="15" applyNumberFormat="1" applyFont="1" applyAlignment="1">
      <alignment/>
    </xf>
    <xf numFmtId="199" fontId="12" fillId="0" borderId="6" xfId="15" applyNumberFormat="1" applyFont="1" applyBorder="1" applyAlignment="1">
      <alignment horizontal="center"/>
    </xf>
    <xf numFmtId="199" fontId="12" fillId="0" borderId="7" xfId="15" applyNumberFormat="1" applyFont="1" applyBorder="1" applyAlignment="1">
      <alignment horizontal="center"/>
    </xf>
    <xf numFmtId="199" fontId="11" fillId="0" borderId="7" xfId="15" applyNumberFormat="1" applyFont="1" applyBorder="1" applyAlignment="1">
      <alignment horizontal="center"/>
    </xf>
    <xf numFmtId="199" fontId="11" fillId="0" borderId="8" xfId="15" applyNumberFormat="1" applyFont="1" applyBorder="1" applyAlignment="1">
      <alignment horizontal="center"/>
    </xf>
    <xf numFmtId="0" fontId="11" fillId="0" borderId="6" xfId="178" applyFont="1" applyBorder="1" applyAlignment="1">
      <alignment horizontal="center"/>
      <protection/>
    </xf>
    <xf numFmtId="199" fontId="12" fillId="0" borderId="8" xfId="15" applyNumberFormat="1" applyFont="1" applyBorder="1" applyAlignment="1">
      <alignment horizontal="center"/>
    </xf>
    <xf numFmtId="0" fontId="12" fillId="0" borderId="6" xfId="178" applyFont="1" applyBorder="1">
      <alignment/>
      <protection/>
    </xf>
    <xf numFmtId="199" fontId="12" fillId="0" borderId="0" xfId="15" applyNumberFormat="1" applyFont="1" applyBorder="1" applyAlignment="1">
      <alignment horizontal="center"/>
    </xf>
    <xf numFmtId="0" fontId="13" fillId="0" borderId="0" xfId="178" applyFont="1">
      <alignment/>
      <protection/>
    </xf>
    <xf numFmtId="37" fontId="13" fillId="0" borderId="0" xfId="15" applyNumberFormat="1" applyFont="1" applyAlignment="1">
      <alignment/>
    </xf>
    <xf numFmtId="37" fontId="12" fillId="0" borderId="0" xfId="15" applyNumberFormat="1" applyFont="1" applyFill="1" applyAlignment="1">
      <alignment/>
    </xf>
    <xf numFmtId="37" fontId="12" fillId="2" borderId="0" xfId="15" applyNumberFormat="1" applyFont="1" applyFill="1" applyAlignment="1">
      <alignment/>
    </xf>
    <xf numFmtId="199" fontId="13" fillId="0" borderId="0" xfId="15" applyNumberFormat="1" applyFont="1" applyFill="1" applyAlignment="1">
      <alignment/>
    </xf>
    <xf numFmtId="37" fontId="13" fillId="0" borderId="0" xfId="178" applyNumberFormat="1" applyFont="1">
      <alignment/>
      <protection/>
    </xf>
    <xf numFmtId="37" fontId="12" fillId="3" borderId="0" xfId="15" applyNumberFormat="1" applyFont="1" applyFill="1" applyAlignment="1">
      <alignment/>
    </xf>
    <xf numFmtId="37" fontId="12" fillId="0" borderId="0" xfId="178" applyNumberFormat="1" applyFont="1" applyFill="1">
      <alignment/>
      <protection/>
    </xf>
    <xf numFmtId="179" fontId="12" fillId="0" borderId="9" xfId="15" applyFont="1" applyBorder="1" applyAlignment="1">
      <alignment/>
    </xf>
    <xf numFmtId="37" fontId="12" fillId="0" borderId="9" xfId="15" applyNumberFormat="1" applyFont="1" applyBorder="1" applyAlignment="1">
      <alignment/>
    </xf>
    <xf numFmtId="179" fontId="13" fillId="0" borderId="9" xfId="15" applyFont="1" applyBorder="1" applyAlignment="1">
      <alignment/>
    </xf>
    <xf numFmtId="37" fontId="12" fillId="0" borderId="0" xfId="15" applyNumberFormat="1" applyFont="1" applyAlignment="1">
      <alignment/>
    </xf>
    <xf numFmtId="199" fontId="11" fillId="0" borderId="0" xfId="15" applyNumberFormat="1" applyFont="1" applyAlignment="1">
      <alignment/>
    </xf>
    <xf numFmtId="179" fontId="12" fillId="0" borderId="0" xfId="15" applyFont="1" applyAlignment="1">
      <alignment/>
    </xf>
    <xf numFmtId="37" fontId="12" fillId="4" borderId="1" xfId="15" applyNumberFormat="1" applyFont="1" applyFill="1" applyBorder="1" applyAlignment="1">
      <alignment/>
    </xf>
    <xf numFmtId="37" fontId="12" fillId="4" borderId="4" xfId="15" applyNumberFormat="1" applyFont="1" applyFill="1" applyBorder="1" applyAlignment="1">
      <alignment/>
    </xf>
    <xf numFmtId="37" fontId="12" fillId="5" borderId="0" xfId="15" applyNumberFormat="1" applyFont="1" applyFill="1" applyAlignment="1">
      <alignment/>
    </xf>
    <xf numFmtId="37" fontId="12" fillId="0" borderId="0" xfId="15" applyNumberFormat="1" applyFont="1" applyFill="1" applyAlignment="1">
      <alignment horizontal="center"/>
    </xf>
    <xf numFmtId="37" fontId="12" fillId="4" borderId="6" xfId="15" applyNumberFormat="1" applyFont="1" applyFill="1" applyBorder="1" applyAlignment="1">
      <alignment/>
    </xf>
    <xf numFmtId="179" fontId="12" fillId="0" borderId="0" xfId="15" applyFont="1" applyBorder="1" applyAlignment="1">
      <alignment/>
    </xf>
    <xf numFmtId="37" fontId="12" fillId="6" borderId="0" xfId="15" applyNumberFormat="1" applyFont="1" applyFill="1" applyAlignment="1">
      <alignment/>
    </xf>
    <xf numFmtId="37" fontId="14" fillId="0" borderId="0" xfId="163" applyNumberFormat="1" applyFont="1" applyFill="1" applyAlignment="1">
      <alignment/>
    </xf>
    <xf numFmtId="37" fontId="15" fillId="0" borderId="0" xfId="15" applyNumberFormat="1" applyFont="1" applyFill="1" applyAlignment="1">
      <alignment/>
    </xf>
    <xf numFmtId="199" fontId="15" fillId="0" borderId="0" xfId="15" applyNumberFormat="1" applyFont="1" applyBorder="1" applyAlignment="1">
      <alignment/>
    </xf>
    <xf numFmtId="199" fontId="12" fillId="0" borderId="10" xfId="15" applyNumberFormat="1" applyFont="1" applyBorder="1" applyAlignment="1">
      <alignment/>
    </xf>
    <xf numFmtId="37" fontId="12" fillId="0" borderId="10" xfId="15" applyNumberFormat="1" applyFont="1" applyFill="1" applyBorder="1" applyAlignment="1">
      <alignment/>
    </xf>
    <xf numFmtId="37" fontId="12" fillId="0" borderId="10" xfId="15" applyNumberFormat="1" applyFont="1" applyBorder="1" applyAlignment="1">
      <alignment/>
    </xf>
    <xf numFmtId="179" fontId="12" fillId="0" borderId="10" xfId="15" applyFont="1" applyBorder="1" applyAlignment="1">
      <alignment/>
    </xf>
    <xf numFmtId="37" fontId="12" fillId="0" borderId="0" xfId="163" applyNumberFormat="1" applyFont="1" applyFill="1" applyAlignment="1">
      <alignment/>
    </xf>
    <xf numFmtId="199" fontId="12" fillId="0" borderId="0" xfId="15" applyNumberFormat="1" applyFont="1" applyFill="1" applyAlignment="1">
      <alignment/>
    </xf>
    <xf numFmtId="37" fontId="12" fillId="0" borderId="9" xfId="178" applyNumberFormat="1" applyFont="1" applyBorder="1">
      <alignment/>
      <protection/>
    </xf>
    <xf numFmtId="199" fontId="12" fillId="0" borderId="0" xfId="15" applyNumberFormat="1" applyFont="1" applyAlignment="1" quotePrefix="1">
      <alignment/>
    </xf>
    <xf numFmtId="179" fontId="12" fillId="0" borderId="0" xfId="15" applyFont="1" applyFill="1" applyAlignment="1">
      <alignment/>
    </xf>
    <xf numFmtId="37" fontId="12" fillId="0" borderId="0" xfId="178" applyNumberFormat="1" applyFont="1" applyAlignment="1">
      <alignment horizontal="right"/>
      <protection/>
    </xf>
    <xf numFmtId="41" fontId="12" fillId="0" borderId="0" xfId="15" applyNumberFormat="1" applyFont="1" applyAlignment="1">
      <alignment/>
    </xf>
    <xf numFmtId="37" fontId="12" fillId="0" borderId="0" xfId="15" applyNumberFormat="1" applyFont="1" applyBorder="1" applyAlignment="1">
      <alignment/>
    </xf>
    <xf numFmtId="179" fontId="12" fillId="0" borderId="9" xfId="15" applyFont="1" applyFill="1" applyBorder="1" applyAlignment="1">
      <alignment/>
    </xf>
    <xf numFmtId="179" fontId="16" fillId="0" borderId="0" xfId="15" applyFont="1" applyFill="1" applyBorder="1" applyAlignment="1">
      <alignment horizontal="right"/>
    </xf>
    <xf numFmtId="37" fontId="12" fillId="0" borderId="11" xfId="178" applyNumberFormat="1" applyFont="1" applyBorder="1">
      <alignment/>
      <protection/>
    </xf>
    <xf numFmtId="179" fontId="12" fillId="4" borderId="0" xfId="15" applyFont="1" applyFill="1" applyAlignment="1">
      <alignment/>
    </xf>
    <xf numFmtId="199" fontId="12" fillId="0" borderId="0" xfId="178" applyNumberFormat="1" applyFont="1">
      <alignment/>
      <protection/>
    </xf>
    <xf numFmtId="0" fontId="16" fillId="0" borderId="12" xfId="178" applyFont="1" applyBorder="1">
      <alignment/>
      <protection/>
    </xf>
    <xf numFmtId="0" fontId="12" fillId="0" borderId="13" xfId="178" applyFont="1" applyBorder="1">
      <alignment/>
      <protection/>
    </xf>
    <xf numFmtId="0" fontId="17" fillId="0" borderId="14" xfId="178" applyFont="1" applyBorder="1" applyAlignment="1">
      <alignment horizontal="center"/>
      <protection/>
    </xf>
    <xf numFmtId="0" fontId="12" fillId="0" borderId="15" xfId="178" applyFont="1" applyBorder="1">
      <alignment/>
      <protection/>
    </xf>
    <xf numFmtId="0" fontId="12" fillId="0" borderId="0" xfId="178" applyFont="1" applyBorder="1">
      <alignment/>
      <protection/>
    </xf>
    <xf numFmtId="199" fontId="12" fillId="0" borderId="16" xfId="15" applyNumberFormat="1" applyFont="1" applyBorder="1" applyAlignment="1">
      <alignment/>
    </xf>
    <xf numFmtId="0" fontId="12" fillId="4" borderId="0" xfId="178" applyFont="1" applyFill="1" applyBorder="1">
      <alignment/>
      <protection/>
    </xf>
    <xf numFmtId="199" fontId="12" fillId="0" borderId="17" xfId="15" applyNumberFormat="1" applyFont="1" applyFill="1" applyBorder="1" applyAlignment="1">
      <alignment/>
    </xf>
    <xf numFmtId="199" fontId="12" fillId="0" borderId="16" xfId="15" applyNumberFormat="1" applyFont="1" applyFill="1" applyBorder="1" applyAlignment="1">
      <alignment/>
    </xf>
    <xf numFmtId="37" fontId="12" fillId="0" borderId="16" xfId="15" applyNumberFormat="1" applyFont="1" applyBorder="1" applyAlignment="1">
      <alignment/>
    </xf>
    <xf numFmtId="37" fontId="11" fillId="0" borderId="18" xfId="15" applyNumberFormat="1" applyFont="1" applyBorder="1" applyAlignment="1">
      <alignment/>
    </xf>
    <xf numFmtId="0" fontId="12" fillId="0" borderId="19" xfId="178" applyFont="1" applyBorder="1">
      <alignment/>
      <protection/>
    </xf>
    <xf numFmtId="0" fontId="12" fillId="0" borderId="10" xfId="178" applyFont="1" applyBorder="1">
      <alignment/>
      <protection/>
    </xf>
    <xf numFmtId="0" fontId="12" fillId="0" borderId="17" xfId="178" applyFont="1" applyBorder="1">
      <alignment/>
      <protection/>
    </xf>
    <xf numFmtId="0" fontId="11" fillId="0" borderId="0" xfId="178" applyFont="1" applyFill="1">
      <alignment/>
      <protection/>
    </xf>
    <xf numFmtId="0" fontId="18" fillId="0" borderId="0" xfId="0" applyFont="1" applyAlignment="1">
      <alignment horizontal="left"/>
    </xf>
    <xf numFmtId="0" fontId="18" fillId="0" borderId="0" xfId="178" applyFont="1">
      <alignment/>
      <protection/>
    </xf>
    <xf numFmtId="0" fontId="18" fillId="0" borderId="0" xfId="178" applyFont="1" applyFill="1">
      <alignment/>
      <protection/>
    </xf>
    <xf numFmtId="0" fontId="19" fillId="0" borderId="0" xfId="178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7" fontId="18" fillId="0" borderId="0" xfId="178" applyNumberFormat="1" applyFont="1">
      <alignment/>
      <protection/>
    </xf>
    <xf numFmtId="15" fontId="11" fillId="0" borderId="0" xfId="178" applyNumberFormat="1" applyFont="1" applyBorder="1" applyAlignment="1" quotePrefix="1">
      <alignment horizontal="center"/>
      <protection/>
    </xf>
    <xf numFmtId="37" fontId="12" fillId="0" borderId="10" xfId="178" applyNumberFormat="1" applyFont="1" applyBorder="1">
      <alignment/>
      <protection/>
    </xf>
    <xf numFmtId="0" fontId="18" fillId="0" borderId="0" xfId="0" applyFont="1" applyAlignment="1">
      <alignment horizontal="left"/>
    </xf>
  </cellXfs>
  <cellStyles count="200">
    <cellStyle name="Normal" xfId="0"/>
    <cellStyle name="Comma" xfId="15"/>
    <cellStyle name="Comma [0]" xfId="16"/>
    <cellStyle name="Comma [0]_Amount due from(to) customers-RollForward" xfId="17"/>
    <cellStyle name="Comma [0]_Amount due from(to) customers-RollForward @30.6.02" xfId="18"/>
    <cellStyle name="Comma [0]_Audited P&amp;L(Figures)30062001" xfId="19"/>
    <cellStyle name="Comma [0]_Borrowings -RB Group310301 version" xfId="20"/>
    <cellStyle name="Comma [0]_Cash Flow Statement" xfId="21"/>
    <cellStyle name="Comma [0]_CFconsolforecastproj 1999submission-lyn" xfId="22"/>
    <cellStyle name="Comma [0]_Consol PL and BS-RCivil-310302(V10)" xfId="23"/>
    <cellStyle name="Comma [0]_ConsolP&amp;L and BS-RBGROUP300601" xfId="24"/>
    <cellStyle name="Comma [0]_ConsolP&amp;L and BS-RBGROUP300901" xfId="25"/>
    <cellStyle name="Comma [0]_ConsolP&amp;L and BS-RBGROUP310301" xfId="26"/>
    <cellStyle name="Comma [0]_ConsolP&amp;L and BS-RBGROUP311201" xfId="27"/>
    <cellStyle name="Comma [0]_ConsolP&amp;LandBS30062001audited" xfId="28"/>
    <cellStyle name="Comma [0]_Contingencies -RB GROUP310301" xfId="29"/>
    <cellStyle name="Comma [0]_inter-co matrix311001" xfId="30"/>
    <cellStyle name="Comma [0]_inter-co matrix311201" xfId="31"/>
    <cellStyle name="Comma [0]_InterCoTransaction-Matrix-Cash Flow310301" xfId="32"/>
    <cellStyle name="Comma [0]_MASB22-26" xfId="33"/>
    <cellStyle name="Comma [0]_masb7" xfId="34"/>
    <cellStyle name="Comma [0]_MATERIAL COMMITMENT -RB GROUP310301" xfId="35"/>
    <cellStyle name="Comma [0]_MI" xfId="36"/>
    <cellStyle name="Comma [0]_Movement JAn'01-RC&amp;REC" xfId="37"/>
    <cellStyle name="Comma [0]_Q2-SUPPORTING" xfId="38"/>
    <cellStyle name="Comma [0]_QUARTERLY DETAILS" xfId="39"/>
    <cellStyle name="Comma [0]_RollBackprove310601-311201" xfId="40"/>
    <cellStyle name="Comma [0]_RPT-Circularmaster" xfId="41"/>
    <cellStyle name="Comma [0]_Segmenting Reporting-31122000" xfId="42"/>
    <cellStyle name="Comma [0]_Tax Computation RECSB" xfId="43"/>
    <cellStyle name="Comma [0]_Trade Payable311201" xfId="44"/>
    <cellStyle name="Comma [0]_Trade Receivables311201" xfId="45"/>
    <cellStyle name="Comma_Amount due from(to) customers-RollForward" xfId="46"/>
    <cellStyle name="Comma_Amount due from(to) customers-RollForward @30.6.02" xfId="47"/>
    <cellStyle name="Comma_Audited P&amp;L(Figures)30062001" xfId="48"/>
    <cellStyle name="Comma_Borrowings -RB Group310301 version" xfId="49"/>
    <cellStyle name="Comma_Cash Flow Statement" xfId="50"/>
    <cellStyle name="Comma_CFconsolforecastproj 1999submission-lyn" xfId="51"/>
    <cellStyle name="Comma_Consol P&amp;L and BS-RCIVIL-300901" xfId="52"/>
    <cellStyle name="Comma_Consol P&amp;L BS-RCIVIL-june 22.8.01" xfId="53"/>
    <cellStyle name="Comma_Consol PL and BS-RCivil-310302(V10)" xfId="54"/>
    <cellStyle name="Comma_ConsolP&amp;L and BS-RBGROUP300601" xfId="55"/>
    <cellStyle name="Comma_ConsolP&amp;L and BS-RBGROUP300901" xfId="56"/>
    <cellStyle name="Comma_ConsolP&amp;L and BS-RBGROUP310301" xfId="57"/>
    <cellStyle name="Comma_ConsolP&amp;L and BS-RBGROUP311201" xfId="58"/>
    <cellStyle name="Comma_ConsolP&amp;LandBS30062001audited" xfId="59"/>
    <cellStyle name="Comma_Contingencies -RB GROUP310301" xfId="60"/>
    <cellStyle name="Comma_FA schedule" xfId="61"/>
    <cellStyle name="Comma_inter-co matrix311001" xfId="62"/>
    <cellStyle name="Comma_inter-co matrix311201" xfId="63"/>
    <cellStyle name="Comma_InterCoTransaction-Matrix-Cash Flow310301" xfId="64"/>
    <cellStyle name="Comma_MASB22-26" xfId="65"/>
    <cellStyle name="Comma_masb7" xfId="66"/>
    <cellStyle name="Comma_MATERIAL COMMITMENT -RB GROUP310301" xfId="67"/>
    <cellStyle name="Comma_mbpjuly" xfId="68"/>
    <cellStyle name="Comma_MI" xfId="69"/>
    <cellStyle name="Comma_Movement JAn'01-RC&amp;REC" xfId="70"/>
    <cellStyle name="Comma_Q2-SUPPORTING" xfId="71"/>
    <cellStyle name="Comma_QUARTERLY DETAILS" xfId="72"/>
    <cellStyle name="Comma_RollBackprove310601-311201" xfId="73"/>
    <cellStyle name="Comma_RPT-Circularmaster" xfId="74"/>
    <cellStyle name="Comma_Segmenting Reporting-31122000" xfId="75"/>
    <cellStyle name="Comma_Tax Computation RECSB" xfId="76"/>
    <cellStyle name="Comma_Top20Trade Receivables-RBSB31052001" xfId="77"/>
    <cellStyle name="Comma_Trade Payable311201" xfId="78"/>
    <cellStyle name="Comma_Trade Receivables311201" xfId="79"/>
    <cellStyle name="Currency" xfId="80"/>
    <cellStyle name="Currency [0]" xfId="81"/>
    <cellStyle name="Currency [0]_Amount due from(to) customers-RollForward" xfId="82"/>
    <cellStyle name="Currency [0]_Amount due from(to) customers-RollForward @30.6.02" xfId="83"/>
    <cellStyle name="Currency [0]_Audited Cash Flow Stat - 300602" xfId="84"/>
    <cellStyle name="Currency [0]_Audited P&amp;L(Figures)30062001" xfId="85"/>
    <cellStyle name="Currency [0]_Book2" xfId="86"/>
    <cellStyle name="Currency [0]_Borrowings -RB Group310301 version" xfId="87"/>
    <cellStyle name="Currency [0]_Cash Flow Stat - 300902" xfId="88"/>
    <cellStyle name="Currency [0]_Cash Flow Statement" xfId="89"/>
    <cellStyle name="Currency [0]_CFconsolforecastproj 1999submission-lyn" xfId="90"/>
    <cellStyle name="Currency [0]_Consol PL and BS-RCivil-310302(V10)" xfId="91"/>
    <cellStyle name="Currency [0]_ConsolP&amp;L and BS-RBGROUP300601" xfId="92"/>
    <cellStyle name="Currency [0]_ConsolP&amp;L and BS-RBGROUP300901" xfId="93"/>
    <cellStyle name="Currency [0]_ConsolP&amp;L and BS-RBGROUP300902" xfId="94"/>
    <cellStyle name="Currency [0]_ConsolP&amp;L and BS-RBGROUP310301" xfId="95"/>
    <cellStyle name="Currency [0]_ConsolP&amp;L and BS-RBGROUP311201" xfId="96"/>
    <cellStyle name="Currency [0]_ConsolP&amp;LandBS30062001audited" xfId="97"/>
    <cellStyle name="Currency [0]_Contingencies -RB GROUP310301" xfId="98"/>
    <cellStyle name="Currency [0]_inter-co matrix311001" xfId="99"/>
    <cellStyle name="Currency [0]_inter-co matrix311201" xfId="100"/>
    <cellStyle name="Currency [0]_InterCoTransaction-Matrix-Cash Flow310301" xfId="101"/>
    <cellStyle name="Currency [0]_MASB22-26" xfId="102"/>
    <cellStyle name="Currency [0]_masb7" xfId="103"/>
    <cellStyle name="Currency [0]_MATERIAL COMMITMENT -RB GROUP310301" xfId="104"/>
    <cellStyle name="Currency [0]_MI" xfId="105"/>
    <cellStyle name="Currency [0]_Movement JAn'01-RC&amp;REC" xfId="106"/>
    <cellStyle name="Currency [0]_Q2-SUPPORTING" xfId="107"/>
    <cellStyle name="Currency [0]_QUARTERLY DETAILS" xfId="108"/>
    <cellStyle name="Currency [0]_RollBackprove310601-311201" xfId="109"/>
    <cellStyle name="Currency [0]_RPT-Circularmaster" xfId="110"/>
    <cellStyle name="Currency [0]_Segmenting Reporting-31122000" xfId="111"/>
    <cellStyle name="Currency [0]_Tax Computation RECSB" xfId="112"/>
    <cellStyle name="Currency [0]_Trade Payable311201" xfId="113"/>
    <cellStyle name="Currency [0]_Trade Receivables311201" xfId="114"/>
    <cellStyle name="Currency [0]_Worksheet in Step - Test the deferred income tax asset and liability balances and provision" xfId="115"/>
    <cellStyle name="Currency_Amount due from(to) customers-RollForward" xfId="116"/>
    <cellStyle name="Currency_Amount due from(to) customers-RollForward @30.6.02" xfId="117"/>
    <cellStyle name="Currency_Audited Cash Flow Stat - 300602" xfId="118"/>
    <cellStyle name="Currency_Audited P&amp;L(Figures)30062001" xfId="119"/>
    <cellStyle name="Currency_Book2" xfId="120"/>
    <cellStyle name="Currency_Borrowings -RB Group310301 version" xfId="121"/>
    <cellStyle name="Currency_Cash Flow Stat - 300902" xfId="122"/>
    <cellStyle name="Currency_Cash Flow Statement" xfId="123"/>
    <cellStyle name="Currency_CFconsolforecastproj 1999submission-lyn" xfId="124"/>
    <cellStyle name="Currency_Consol PL and BS-RCivil-310302(V10)" xfId="125"/>
    <cellStyle name="Currency_ConsolP&amp;L and BS-RBGROUP300601" xfId="126"/>
    <cellStyle name="Currency_ConsolP&amp;L and BS-RBGROUP300901" xfId="127"/>
    <cellStyle name="Currency_ConsolP&amp;L and BS-RBGROUP300902" xfId="128"/>
    <cellStyle name="Currency_ConsolP&amp;L and BS-RBGROUP310301" xfId="129"/>
    <cellStyle name="Currency_ConsolP&amp;L and BS-RBGROUP311201" xfId="130"/>
    <cellStyle name="Currency_ConsolP&amp;LandBS30062001audited" xfId="131"/>
    <cellStyle name="Currency_Contingencies -RB GROUP310301" xfId="132"/>
    <cellStyle name="Currency_inter-co matrix311001" xfId="133"/>
    <cellStyle name="Currency_inter-co matrix311201" xfId="134"/>
    <cellStyle name="Currency_InterCoTransaction-Matrix-Cash Flow310301" xfId="135"/>
    <cellStyle name="Currency_MASB22-26" xfId="136"/>
    <cellStyle name="Currency_masb7" xfId="137"/>
    <cellStyle name="Currency_MATERIAL COMMITMENT -RB GROUP310301" xfId="138"/>
    <cellStyle name="Currency_MI" xfId="139"/>
    <cellStyle name="Currency_Movement JAn'01-RC&amp;REC" xfId="140"/>
    <cellStyle name="Currency_Q2-SUPPORTING" xfId="141"/>
    <cellStyle name="Currency_QUARTERLY DETAILS" xfId="142"/>
    <cellStyle name="Currency_RollBackprove310601-311201" xfId="143"/>
    <cellStyle name="Currency_RPT-Circularmaster" xfId="144"/>
    <cellStyle name="Currency_Segmenting Reporting-31122000" xfId="145"/>
    <cellStyle name="Currency_Tax Computation RECSB" xfId="146"/>
    <cellStyle name="Currency_Trade Payable311201" xfId="147"/>
    <cellStyle name="Currency_Trade Receivables311201" xfId="148"/>
    <cellStyle name="Currency_Worksheet in Step - Test the deferred income tax asset and liability balances and provision" xfId="149"/>
    <cellStyle name="Followed Hyperlink" xfId="150"/>
    <cellStyle name="Followed Hyperlink_Audited Cash Flow Stat - 300602" xfId="151"/>
    <cellStyle name="Followed Hyperlink_Cash Flow Stat - 300902" xfId="152"/>
    <cellStyle name="Followed Hyperlink_ConsolP&amp;L and BS-RBGROUP300902" xfId="153"/>
    <cellStyle name="Followed Hyperlink_ConsolP&amp;L and BS-RBGROUP311201" xfId="154"/>
    <cellStyle name="Followed Hyperlink_Investment311201" xfId="155"/>
    <cellStyle name="Followed Hyperlink_NotesQ2-(BS-report)" xfId="156"/>
    <cellStyle name="Followed Hyperlink_Q2-SUPPORTING" xfId="157"/>
    <cellStyle name="Followed Hyperlink_share cap311201" xfId="158"/>
    <cellStyle name="Followed Hyperlink_Trade Payable311201" xfId="159"/>
    <cellStyle name="Followed Hyperlink_Trade Receivables311201" xfId="160"/>
    <cellStyle name="Hyperlink" xfId="161"/>
    <cellStyle name="Hyperlink_Audited Cash Flow Stat - 300602" xfId="162"/>
    <cellStyle name="Hyperlink_Cash Flow Stat - 300902" xfId="163"/>
    <cellStyle name="Hyperlink_ConsolP&amp;L and BS-RBGROUP300902" xfId="164"/>
    <cellStyle name="Hyperlink_ConsolP&amp;L and BS-RBGROUP311201" xfId="165"/>
    <cellStyle name="Hyperlink_Investment311201" xfId="166"/>
    <cellStyle name="Hyperlink_NotesQ2-(BS-report)" xfId="167"/>
    <cellStyle name="Hyperlink_Q2-SUPPORTING" xfId="168"/>
    <cellStyle name="Hyperlink_share cap311201" xfId="169"/>
    <cellStyle name="Hyperlink_Trade Payable311201" xfId="170"/>
    <cellStyle name="Hyperlink_Trade Receivables311201" xfId="171"/>
    <cellStyle name="Normal_Amount due from(to) customers-RollForward" xfId="172"/>
    <cellStyle name="Normal_Amount due from(to) customers-RollForward @30.6.02" xfId="173"/>
    <cellStyle name="Normal_Audited Cash Flow Stat - 300602" xfId="174"/>
    <cellStyle name="Normal_Audited P&amp;L(Figures)30062001" xfId="175"/>
    <cellStyle name="Normal_Book2" xfId="176"/>
    <cellStyle name="Normal_Borrowings -RB Group310301 version" xfId="177"/>
    <cellStyle name="Normal_Cash Flow Stat - 300902" xfId="178"/>
    <cellStyle name="Normal_Cash Flow Statement" xfId="179"/>
    <cellStyle name="Normal_Consol P&amp;L and BS-RCIVIL-300901" xfId="180"/>
    <cellStyle name="Normal_Consol P&amp;L BS-RCIVIL-june 22.8.01" xfId="181"/>
    <cellStyle name="Normal_Consol PL and BS-RCivil-310302(V10)" xfId="182"/>
    <cellStyle name="Normal_Consol1199" xfId="183"/>
    <cellStyle name="Normal_ConsolP&amp;L and BS-RBGROUP300601" xfId="184"/>
    <cellStyle name="Normal_ConsolP&amp;L and BS-RBGROUP300901" xfId="185"/>
    <cellStyle name="Normal_ConsolP&amp;L and BS-RBGROUP300902" xfId="186"/>
    <cellStyle name="Normal_ConsolP&amp;L and BS-RBGROUP310301" xfId="187"/>
    <cellStyle name="Normal_ConsolP&amp;L and BS-RBGROUP311201" xfId="188"/>
    <cellStyle name="Normal_ConsolP&amp;LandBS30062001audited" xfId="189"/>
    <cellStyle name="Normal_Contingencies -RB GROUP310301" xfId="190"/>
    <cellStyle name="Normal_inter-co matrix311001" xfId="191"/>
    <cellStyle name="Normal_inter-co matrix311201" xfId="192"/>
    <cellStyle name="Normal_InterCoTransaction-Matrix-Cash Flow310301" xfId="193"/>
    <cellStyle name="Normal_MASB22-26" xfId="194"/>
    <cellStyle name="Normal_masb7" xfId="195"/>
    <cellStyle name="Normal_MASB7calculation-saj" xfId="196"/>
    <cellStyle name="Normal_MASB7calculationwtp" xfId="197"/>
    <cellStyle name="Normal_MATERIAL COMMITMENT -RB GROUP310301" xfId="198"/>
    <cellStyle name="Normal_MI" xfId="199"/>
    <cellStyle name="Normal_Movement JAn'01-RC&amp;REC" xfId="200"/>
    <cellStyle name="Normal_Q2-SUPPORTING" xfId="201"/>
    <cellStyle name="Normal_QUARTERLY DETAILS" xfId="202"/>
    <cellStyle name="Normal_RollBackprove310601-311201" xfId="203"/>
    <cellStyle name="Normal_RPT-Circular" xfId="204"/>
    <cellStyle name="Normal_RPT-Circularmaster" xfId="205"/>
    <cellStyle name="Normal_Segmenting Reporting-31122000" xfId="206"/>
    <cellStyle name="Normal_Sheet1" xfId="207"/>
    <cellStyle name="Normal_Tax Computation RECSB" xfId="208"/>
    <cellStyle name="Normal_Top20Trade Receivables-RBSB31052001" xfId="209"/>
    <cellStyle name="Normal_Trade Payable311201" xfId="210"/>
    <cellStyle name="Normal_Trade Receivables311201" xfId="211"/>
    <cellStyle name="Normal_Worksheet in Step - Test the deferred income tax asset and liability balances and provision" xfId="212"/>
    <cellStyle name="Percent" xfId="2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hill%20Berhad%20(Task%20Force)\LISTING\MONTHLY%20CONSOL%20ACCOUNTS%20-FY%202003\Consol%20P&amp;L%20and%20BS%20fy2003-Sept'02\Consolidation%20Account\ConsolP&amp;L%20and%20BS-RBGROUP3009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nhill%20Berhad%20(Task%20Force)\LISTING\MONTHLY%20CONSOL%20ACCOUNTS%20-%20FY%202002\Consol%20P&amp;L%20and%20BS%20fy2002-June'02\Consolidation%20Account\ConsolP&amp;L%20and%20BS-RBGROUP300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Aging-Ho."/>
      <sheetName val="Aging-Related co"/>
      <sheetName val="Aging-Related parties-by subs"/>
      <sheetName val="Aging-Related parties-by RP"/>
      <sheetName val="Statement of Changes In Equ"/>
      <sheetName val="MASB 22-SegmentRpt."/>
      <sheetName val="Cash flow subs"/>
      <sheetName val="working-CashFlow"/>
      <sheetName val="Acq.ofsubs."/>
      <sheetName val="Notes 30.09.2002"/>
      <sheetName val="PWC-WorkingonNotes  "/>
      <sheetName val="Quarterly Report"/>
      <sheetName val="Income Statement 30.09.2002"/>
      <sheetName val="ConsolBS 30.09.2002"/>
      <sheetName val="Workings -share of assoc "/>
      <sheetName val="Permanent Adjustments "/>
      <sheetName val="Workings "/>
      <sheetName val="Current Adjustments "/>
      <sheetName val="Adjust. Not Taken-up by Group"/>
      <sheetName val="Div.elim.adjustments"/>
      <sheetName val="Fixed assets 30.09.2002"/>
      <sheetName val="Financial Assistance"/>
    </sheetNames>
    <sheetDataSet>
      <sheetData sheetId="12">
        <row r="456">
          <cell r="O456">
            <v>1547886.5963833337</v>
          </cell>
        </row>
        <row r="1009">
          <cell r="O1009">
            <v>34276</v>
          </cell>
        </row>
        <row r="1054">
          <cell r="O1054">
            <v>1329479.84</v>
          </cell>
        </row>
        <row r="1096">
          <cell r="O1096">
            <v>169497765.92999998</v>
          </cell>
        </row>
        <row r="1141">
          <cell r="O1141">
            <v>38173227.84000001</v>
          </cell>
        </row>
        <row r="1145">
          <cell r="O1145">
            <v>10918807.72</v>
          </cell>
        </row>
        <row r="1147">
          <cell r="O1147">
            <v>10479885.85</v>
          </cell>
        </row>
        <row r="1149">
          <cell r="O1149">
            <v>2832602.16</v>
          </cell>
        </row>
        <row r="1150">
          <cell r="O1150">
            <v>16479745</v>
          </cell>
        </row>
        <row r="1151">
          <cell r="O1151">
            <v>620000</v>
          </cell>
        </row>
        <row r="1152">
          <cell r="O1152">
            <v>17773090.66</v>
          </cell>
        </row>
        <row r="1153">
          <cell r="O1153">
            <v>15921229.51</v>
          </cell>
        </row>
        <row r="1251">
          <cell r="O1251">
            <v>2059</v>
          </cell>
        </row>
      </sheetData>
      <sheetData sheetId="13">
        <row r="356">
          <cell r="AC356">
            <v>1147314600.47</v>
          </cell>
        </row>
        <row r="357">
          <cell r="AC357">
            <v>259042661.06068188</v>
          </cell>
        </row>
        <row r="359">
          <cell r="AC359">
            <v>-1180408856.1200001</v>
          </cell>
        </row>
        <row r="386">
          <cell r="AC386">
            <v>12864665.63</v>
          </cell>
        </row>
        <row r="387">
          <cell r="AC387">
            <v>-8693640.959999999</v>
          </cell>
        </row>
      </sheetData>
      <sheetData sheetId="15">
        <row r="16">
          <cell r="S16">
            <v>35941.2</v>
          </cell>
        </row>
        <row r="19">
          <cell r="S19">
            <v>4198034.9339431925</v>
          </cell>
        </row>
        <row r="20">
          <cell r="S20">
            <v>10063.536</v>
          </cell>
        </row>
      </sheetData>
      <sheetData sheetId="16">
        <row r="8">
          <cell r="Y8">
            <v>32701560.87418333</v>
          </cell>
        </row>
        <row r="9">
          <cell r="Y9">
            <v>147263.47539999947</v>
          </cell>
        </row>
        <row r="10">
          <cell r="Y10">
            <v>457199.9989999997</v>
          </cell>
        </row>
        <row r="11">
          <cell r="Y11">
            <v>9376.240400008857</v>
          </cell>
        </row>
        <row r="12">
          <cell r="Y12">
            <v>63733548.89</v>
          </cell>
        </row>
        <row r="17">
          <cell r="Y17">
            <v>218641.47</v>
          </cell>
        </row>
        <row r="18">
          <cell r="W18">
            <v>59550572.35000002</v>
          </cell>
        </row>
        <row r="19">
          <cell r="W19">
            <v>11338486.753333338</v>
          </cell>
        </row>
        <row r="20">
          <cell r="Y20">
            <v>2832602.16</v>
          </cell>
        </row>
        <row r="26">
          <cell r="Y26">
            <v>14915693.05</v>
          </cell>
        </row>
        <row r="31">
          <cell r="W31">
            <v>136034829.68</v>
          </cell>
        </row>
        <row r="32">
          <cell r="W32">
            <v>25247810.72</v>
          </cell>
        </row>
        <row r="34">
          <cell r="Y34">
            <v>80248.76</v>
          </cell>
        </row>
        <row r="38">
          <cell r="Y38">
            <v>6602298.693943194</v>
          </cell>
        </row>
        <row r="39">
          <cell r="W39">
            <v>15481391</v>
          </cell>
        </row>
        <row r="42">
          <cell r="Y42">
            <v>2365669.4926171894</v>
          </cell>
        </row>
        <row r="49">
          <cell r="Y49">
            <v>79000000</v>
          </cell>
        </row>
        <row r="51">
          <cell r="Y51">
            <v>25032797.11</v>
          </cell>
        </row>
        <row r="52">
          <cell r="Y52">
            <v>2654870.9102</v>
          </cell>
        </row>
        <row r="55">
          <cell r="Y55">
            <v>142175731.51293245</v>
          </cell>
        </row>
        <row r="56">
          <cell r="Y56">
            <v>-32717573.999999996</v>
          </cell>
        </row>
        <row r="59">
          <cell r="Y59">
            <v>5993461.0276000025</v>
          </cell>
        </row>
        <row r="60">
          <cell r="Y60">
            <v>66423548.82</v>
          </cell>
        </row>
        <row r="61">
          <cell r="Y61">
            <v>3183676.8073828104</v>
          </cell>
        </row>
        <row r="62">
          <cell r="Y62">
            <v>643342</v>
          </cell>
        </row>
      </sheetData>
      <sheetData sheetId="17">
        <row r="12">
          <cell r="F12">
            <v>35941.2</v>
          </cell>
        </row>
        <row r="13">
          <cell r="F13">
            <v>-10063.536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Statement of Changes In Equ "/>
      <sheetName val="Statement of Changes In Equ (2)"/>
      <sheetName val="segmental reporting"/>
      <sheetName val="Cash flow subs"/>
      <sheetName val="Acq.ofsubs."/>
      <sheetName val="Notes 30.06.2002"/>
      <sheetName val="WorkingonNotes "/>
      <sheetName val="PWC-WorkingonNotes  "/>
      <sheetName val="Add. Requirements"/>
      <sheetName val="Quarterly Report"/>
      <sheetName val="Income Statement 30.06.2002"/>
      <sheetName val="ConsolBS 30.06.2002"/>
      <sheetName val="Workings -share of assoc "/>
      <sheetName val="Permanent Adjustments "/>
      <sheetName val="Workings "/>
      <sheetName val="Current Adjustments "/>
      <sheetName val="Div.elim.adjustments"/>
      <sheetName val="Adjustment after QR report"/>
      <sheetName val="Late .adjustments "/>
      <sheetName val="Adjust. Not Taken-up by Group"/>
      <sheetName val="Fixed assets 30.06.2002"/>
      <sheetName val="segmental reporting-pendingRCRE"/>
    </sheetNames>
    <sheetDataSet>
      <sheetData sheetId="10">
        <row r="368">
          <cell r="AD368">
            <v>28365.5</v>
          </cell>
        </row>
        <row r="400">
          <cell r="AG400">
            <v>1012705617</v>
          </cell>
        </row>
        <row r="401">
          <cell r="AG401">
            <v>241057205</v>
          </cell>
        </row>
        <row r="403">
          <cell r="AG403">
            <v>-1028024963</v>
          </cell>
        </row>
      </sheetData>
      <sheetData sheetId="14">
        <row r="8">
          <cell r="X8">
            <v>31318700.57</v>
          </cell>
        </row>
        <row r="9">
          <cell r="X9">
            <v>149226.9883799995</v>
          </cell>
        </row>
        <row r="10">
          <cell r="X10">
            <v>431322.9349999998</v>
          </cell>
        </row>
        <row r="11">
          <cell r="X11">
            <v>12982.640400007367</v>
          </cell>
        </row>
        <row r="13">
          <cell r="X13">
            <v>64441699.43000001</v>
          </cell>
        </row>
        <row r="18">
          <cell r="X18">
            <v>443374</v>
          </cell>
        </row>
        <row r="20">
          <cell r="X20">
            <v>11195307.05</v>
          </cell>
        </row>
        <row r="21">
          <cell r="X21">
            <v>2832602.1599999997</v>
          </cell>
        </row>
        <row r="44">
          <cell r="X44">
            <v>2303729.0102639776</v>
          </cell>
        </row>
        <row r="51">
          <cell r="X51">
            <v>79000000</v>
          </cell>
        </row>
        <row r="53">
          <cell r="X53">
            <v>25032797.11</v>
          </cell>
        </row>
        <row r="54">
          <cell r="X54">
            <v>2654870.9102</v>
          </cell>
        </row>
        <row r="55">
          <cell r="X55">
            <v>250000</v>
          </cell>
        </row>
        <row r="56">
          <cell r="X56">
            <v>1269887</v>
          </cell>
        </row>
        <row r="57">
          <cell r="X57">
            <v>131029744.32450001</v>
          </cell>
        </row>
        <row r="58">
          <cell r="X58">
            <v>-32717573.999999996</v>
          </cell>
        </row>
        <row r="61">
          <cell r="X61">
            <v>5258806.247900001</v>
          </cell>
        </row>
        <row r="63">
          <cell r="X63">
            <v>3538729.5197360227</v>
          </cell>
        </row>
        <row r="64">
          <cell r="X64">
            <v>641283.1348000001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64"/>
  <sheetViews>
    <sheetView tabSelected="1" zoomScaleSheetLayoutView="100" workbookViewId="0" topLeftCell="A62">
      <selection activeCell="A89" sqref="A89"/>
    </sheetView>
  </sheetViews>
  <sheetFormatPr defaultColWidth="9.33203125" defaultRowHeight="11.25"/>
  <cols>
    <col min="1" max="1" width="47" style="1" customWidth="1"/>
    <col min="2" max="2" width="13.83203125" style="1" hidden="1" customWidth="1"/>
    <col min="3" max="3" width="12.66015625" style="1" hidden="1" customWidth="1"/>
    <col min="4" max="9" width="13" style="1" hidden="1" customWidth="1"/>
    <col min="10" max="10" width="12.5" style="1" hidden="1" customWidth="1"/>
    <col min="11" max="15" width="14.5" style="1" hidden="1" customWidth="1"/>
    <col min="16" max="20" width="16" style="1" hidden="1" customWidth="1"/>
    <col min="21" max="21" width="13" style="1" hidden="1" customWidth="1"/>
    <col min="22" max="22" width="14.33203125" style="1" hidden="1" customWidth="1"/>
    <col min="23" max="23" width="14.83203125" style="1" hidden="1" customWidth="1"/>
    <col min="24" max="27" width="14.66015625" style="1" hidden="1" customWidth="1"/>
    <col min="28" max="28" width="15.83203125" style="1" hidden="1" customWidth="1"/>
    <col min="29" max="29" width="18.16015625" style="1" hidden="1" customWidth="1"/>
    <col min="30" max="31" width="14.66015625" style="1" hidden="1" customWidth="1"/>
    <col min="32" max="32" width="1.83203125" style="1" hidden="1" customWidth="1"/>
    <col min="33" max="33" width="11.5" style="1" customWidth="1"/>
    <col min="34" max="34" width="22.66015625" style="1" customWidth="1"/>
    <col min="35" max="35" width="15.16015625" style="1" customWidth="1"/>
    <col min="36" max="16384" width="10.66015625" style="1" customWidth="1"/>
  </cols>
  <sheetData>
    <row r="1" spans="1:38" ht="15.75">
      <c r="A1" s="92" t="s">
        <v>102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84"/>
      <c r="M1" s="84"/>
      <c r="N1" s="85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6"/>
      <c r="AK1" s="86"/>
      <c r="AL1" s="6"/>
    </row>
    <row r="2" spans="1:38" ht="15.75">
      <c r="A2" s="83" t="s">
        <v>116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6"/>
      <c r="AK2" s="86"/>
      <c r="AL2" s="6"/>
    </row>
    <row r="3" spans="1:38" ht="15.75">
      <c r="A3" s="87" t="s">
        <v>104</v>
      </c>
      <c r="B3" s="87"/>
      <c r="C3" s="87"/>
      <c r="D3" s="88"/>
      <c r="E3" s="87"/>
      <c r="F3" s="87"/>
      <c r="G3" s="87"/>
      <c r="H3" s="87"/>
      <c r="I3" s="87"/>
      <c r="J3" s="87"/>
      <c r="K3" s="87"/>
      <c r="L3" s="84"/>
      <c r="M3" s="84"/>
      <c r="N3" s="84"/>
      <c r="O3" s="84"/>
      <c r="P3" s="84"/>
      <c r="Q3" s="84"/>
      <c r="R3" s="84"/>
      <c r="S3" s="84"/>
      <c r="T3" s="84"/>
      <c r="U3" s="84"/>
      <c r="V3" s="89">
        <f>V10+W10+AB10+AC10</f>
        <v>24154361.953333322</v>
      </c>
      <c r="W3" s="84"/>
      <c r="X3" s="84"/>
      <c r="Y3" s="84"/>
      <c r="Z3" s="84"/>
      <c r="AA3" s="84"/>
      <c r="AB3" s="84" t="s">
        <v>15</v>
      </c>
      <c r="AC3" s="84"/>
      <c r="AD3" s="84"/>
      <c r="AE3" s="84"/>
      <c r="AF3" s="84"/>
      <c r="AG3" s="84"/>
      <c r="AH3" s="84"/>
      <c r="AI3" s="84"/>
      <c r="AJ3" s="86"/>
      <c r="AK3" s="86"/>
      <c r="AL3" s="6"/>
    </row>
    <row r="4" spans="1:38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2" customFormat="1" ht="14.25">
      <c r="A5" s="10"/>
      <c r="B5" s="11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3" t="s">
        <v>28</v>
      </c>
      <c r="O5" s="11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3" t="s">
        <v>42</v>
      </c>
      <c r="AC5" s="11" t="s">
        <v>37</v>
      </c>
      <c r="AD5" s="12" t="s">
        <v>43</v>
      </c>
      <c r="AE5" s="12" t="s">
        <v>44</v>
      </c>
      <c r="AF5" s="13" t="s">
        <v>45</v>
      </c>
      <c r="AG5" s="14"/>
      <c r="AH5" s="14"/>
      <c r="AI5" s="10"/>
      <c r="AJ5" s="10"/>
      <c r="AK5" s="10"/>
      <c r="AL5" s="10"/>
    </row>
    <row r="6" spans="1:38" s="2" customFormat="1" ht="14.25">
      <c r="A6" s="10"/>
      <c r="B6" s="15" t="s">
        <v>46</v>
      </c>
      <c r="C6" s="16" t="s">
        <v>47</v>
      </c>
      <c r="D6" s="16" t="s">
        <v>48</v>
      </c>
      <c r="E6" s="16" t="s">
        <v>49</v>
      </c>
      <c r="F6" s="16" t="s">
        <v>49</v>
      </c>
      <c r="G6" s="16" t="s">
        <v>50</v>
      </c>
      <c r="H6" s="16" t="s">
        <v>51</v>
      </c>
      <c r="I6" s="16" t="s">
        <v>52</v>
      </c>
      <c r="J6" s="16" t="s">
        <v>45</v>
      </c>
      <c r="K6" s="16"/>
      <c r="L6" s="16" t="s">
        <v>53</v>
      </c>
      <c r="M6" s="16"/>
      <c r="N6" s="14"/>
      <c r="O6" s="15" t="s">
        <v>54</v>
      </c>
      <c r="P6" s="16" t="s">
        <v>55</v>
      </c>
      <c r="Q6" s="16" t="s">
        <v>56</v>
      </c>
      <c r="R6" s="16" t="s">
        <v>57</v>
      </c>
      <c r="S6" s="16" t="s">
        <v>58</v>
      </c>
      <c r="T6" s="16" t="s">
        <v>59</v>
      </c>
      <c r="U6" s="16"/>
      <c r="V6" s="16" t="s">
        <v>60</v>
      </c>
      <c r="W6" s="16" t="s">
        <v>60</v>
      </c>
      <c r="X6" s="16" t="s">
        <v>61</v>
      </c>
      <c r="Y6" s="16" t="s">
        <v>62</v>
      </c>
      <c r="Z6" s="16" t="s">
        <v>62</v>
      </c>
      <c r="AA6" s="16" t="s">
        <v>63</v>
      </c>
      <c r="AB6" s="14" t="s">
        <v>64</v>
      </c>
      <c r="AC6" s="17" t="s">
        <v>64</v>
      </c>
      <c r="AD6" s="16" t="s">
        <v>65</v>
      </c>
      <c r="AE6" s="16"/>
      <c r="AF6" s="14"/>
      <c r="AG6" s="14"/>
      <c r="AH6" s="14" t="s">
        <v>117</v>
      </c>
      <c r="AI6" s="10"/>
      <c r="AJ6" s="10"/>
      <c r="AK6" s="10"/>
      <c r="AL6" s="10"/>
    </row>
    <row r="7" spans="1:38" s="2" customFormat="1" ht="14.25">
      <c r="A7" s="10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4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4"/>
      <c r="AC7" s="17"/>
      <c r="AD7" s="16"/>
      <c r="AE7" s="16"/>
      <c r="AF7" s="14"/>
      <c r="AG7" s="14"/>
      <c r="AH7" s="90" t="s">
        <v>119</v>
      </c>
      <c r="AI7" s="10"/>
      <c r="AJ7" s="10"/>
      <c r="AK7" s="10"/>
      <c r="AL7" s="10"/>
    </row>
    <row r="8" spans="1:38" ht="15.75" thickBot="1">
      <c r="A8" s="18"/>
      <c r="B8" s="19"/>
      <c r="C8" s="20"/>
      <c r="D8" s="21" t="s">
        <v>66</v>
      </c>
      <c r="E8" s="21" t="s">
        <v>67</v>
      </c>
      <c r="F8" s="21"/>
      <c r="G8" s="21"/>
      <c r="H8" s="21"/>
      <c r="I8" s="20"/>
      <c r="J8" s="20"/>
      <c r="K8" s="20"/>
      <c r="L8" s="20"/>
      <c r="M8" s="21"/>
      <c r="N8" s="22"/>
      <c r="O8" s="23" t="s">
        <v>68</v>
      </c>
      <c r="P8" s="21"/>
      <c r="Q8" s="21"/>
      <c r="R8" s="21"/>
      <c r="S8" s="21"/>
      <c r="T8" s="21"/>
      <c r="U8" s="20"/>
      <c r="V8" s="20"/>
      <c r="W8" s="21"/>
      <c r="X8" s="20" t="s">
        <v>69</v>
      </c>
      <c r="Y8" s="20"/>
      <c r="Z8" s="21" t="s">
        <v>70</v>
      </c>
      <c r="AA8" s="21" t="s">
        <v>71</v>
      </c>
      <c r="AB8" s="24"/>
      <c r="AC8" s="25"/>
      <c r="AD8" s="20"/>
      <c r="AE8" s="20"/>
      <c r="AF8" s="24"/>
      <c r="AG8" s="26"/>
      <c r="AH8" s="14" t="s">
        <v>103</v>
      </c>
      <c r="AI8" s="6"/>
      <c r="AJ8" s="6"/>
      <c r="AK8" s="6"/>
      <c r="AL8" s="6"/>
    </row>
    <row r="9" spans="1:38" s="3" customFormat="1" ht="15" hidden="1">
      <c r="A9" s="27"/>
      <c r="B9" s="28">
        <f>-'[2]ConsolBS 30.06.2002'!$X$51</f>
        <v>-79000000</v>
      </c>
      <c r="C9" s="28">
        <f>-'[2]ConsolBS 30.06.2002'!$X$53</f>
        <v>-25032797.11</v>
      </c>
      <c r="D9" s="28">
        <f>-'[2]ConsolBS 30.06.2002'!$X$54</f>
        <v>-2654870.9102</v>
      </c>
      <c r="E9" s="28">
        <f>-'[2]ConsolBS 30.06.2002'!$X$55</f>
        <v>-250000</v>
      </c>
      <c r="F9" s="28">
        <f>-'[2]ConsolBS 30.06.2002'!$X$56</f>
        <v>-1269887</v>
      </c>
      <c r="G9" s="28">
        <f>-'[2]ConsolBS 30.06.2002'!$X$58</f>
        <v>32717573.999999996</v>
      </c>
      <c r="H9" s="28">
        <f>-'[2]ConsolBS 30.06.2002'!$X$61</f>
        <v>-5258806.247900001</v>
      </c>
      <c r="I9" s="29">
        <f>-'[2]ConsolBS 30.06.2002'!$X$57+2</f>
        <v>-131029742.32450001</v>
      </c>
      <c r="J9" s="29">
        <f>-'[2]ConsolBS 30.06.2002'!$X$64</f>
        <v>-641283.1348000001</v>
      </c>
      <c r="K9" s="30">
        <v>-104705727</v>
      </c>
      <c r="L9" s="29">
        <f>-('[2]ConsolBS 30.06.2002'!$X$63+'[2]ConsolBS 30.06.2002'!$X$44)</f>
        <v>-5842458.53</v>
      </c>
      <c r="M9" s="29">
        <f>'[2]ConsolBS 30.06.2002'!$X$8-1</f>
        <v>31318699.57</v>
      </c>
      <c r="N9" s="29">
        <f>'[2]ConsolBS 30.06.2002'!$X$9</f>
        <v>149226.9883799995</v>
      </c>
      <c r="O9" s="29">
        <f>'[2]ConsolBS 30.06.2002'!$X$10</f>
        <v>431322.9349999998</v>
      </c>
      <c r="P9" s="29">
        <f>'[2]ConsolBS 30.06.2002'!$X$11</f>
        <v>12982.640400007367</v>
      </c>
      <c r="Q9" s="29">
        <f>'[2]ConsolBS 30.06.2002'!$X$13+'[2]ConsolBS 30.06.2002'!$X$21</f>
        <v>67274301.59</v>
      </c>
      <c r="R9" s="29">
        <f>'[2]PWC-WorkingonNotes  '!$AG$400</f>
        <v>1012705617</v>
      </c>
      <c r="S9" s="29">
        <f>'[2]PWC-WorkingonNotes  '!$AG$401</f>
        <v>241057205</v>
      </c>
      <c r="T9" s="29">
        <f>'[2]PWC-WorkingonNotes  '!$AG$403</f>
        <v>-1028024963</v>
      </c>
      <c r="U9" s="29">
        <f>'[2]ConsolBS 30.06.2002'!$X$18</f>
        <v>443374</v>
      </c>
      <c r="V9" s="30">
        <v>187750456</v>
      </c>
      <c r="W9" s="29">
        <f>'[2]ConsolBS 30.06.2002'!$X$20+'[2]PWC-WorkingonNotes  '!$AD$368-2</f>
        <v>11223670.55</v>
      </c>
      <c r="X9" s="29">
        <v>435280</v>
      </c>
      <c r="Y9" s="29">
        <v>25176375</v>
      </c>
      <c r="Z9" s="29">
        <v>6321145</v>
      </c>
      <c r="AA9" s="29">
        <v>28929362</v>
      </c>
      <c r="AB9" s="29">
        <v>-199469186</v>
      </c>
      <c r="AC9" s="29">
        <v>-30559715</v>
      </c>
      <c r="AD9" s="29">
        <v>-21338308</v>
      </c>
      <c r="AE9" s="29">
        <v>-573000</v>
      </c>
      <c r="AF9" s="29">
        <v>-10295848</v>
      </c>
      <c r="AG9" s="29"/>
      <c r="AH9" s="31">
        <f>SUM(B9:AF9)</f>
        <v>0.016380131244659424</v>
      </c>
      <c r="AI9" s="32"/>
      <c r="AJ9" s="27"/>
      <c r="AK9" s="27"/>
      <c r="AL9" s="27"/>
    </row>
    <row r="10" spans="1:38" ht="15" hidden="1">
      <c r="A10" s="6"/>
      <c r="B10" s="33">
        <f>-'[1]ConsolBS 30.09.2002'!$Y$49</f>
        <v>-79000000</v>
      </c>
      <c r="C10" s="33">
        <f>-'[1]ConsolBS 30.09.2002'!$Y$51</f>
        <v>-25032797.11</v>
      </c>
      <c r="D10" s="33">
        <f>-'[1]ConsolBS 30.09.2002'!$Y$52</f>
        <v>-2654870.9102</v>
      </c>
      <c r="E10" s="33">
        <f>-'[2]ConsolBS 30.06.2002'!$X$55</f>
        <v>-250000</v>
      </c>
      <c r="F10" s="33">
        <f>-'[2]ConsolBS 30.06.2002'!$X$56</f>
        <v>-1269887</v>
      </c>
      <c r="G10" s="33">
        <f>-'[1]ConsolBS 30.09.2002'!$Y$56</f>
        <v>32717573.999999996</v>
      </c>
      <c r="H10" s="33">
        <f>-'[1]ConsolBS 30.09.2002'!$Y$59</f>
        <v>-5993461.0276000025</v>
      </c>
      <c r="I10" s="33">
        <f>-'[1]ConsolBS 30.09.2002'!$Y$55</f>
        <v>-142175731.51293245</v>
      </c>
      <c r="J10" s="33">
        <f>-'[1]ConsolBS 30.09.2002'!$Y$62</f>
        <v>-643342</v>
      </c>
      <c r="K10" s="30">
        <f>-'[1]ConsolBS 30.09.2002'!$Y$60-'[1]Notes 30.09.2002'!$O$1145-'[1]Notes 30.09.2002'!$O$1147-'[1]Notes 30.09.2002'!$O$1150-'[1]Notes 30.09.2002'!$O$1151-'[1]Notes 30.09.2002'!$O$1149</f>
        <v>-107754589.55</v>
      </c>
      <c r="L10" s="33">
        <f>-('[1]ConsolBS 30.09.2002'!$Y$61+'[1]ConsolBS 30.09.2002'!$Y$42)</f>
        <v>-5549346.3</v>
      </c>
      <c r="M10" s="33">
        <f>'[1]ConsolBS 30.09.2002'!$Y$8</f>
        <v>32701560.87418333</v>
      </c>
      <c r="N10" s="33">
        <f>'[1]ConsolBS 30.09.2002'!$Y$9</f>
        <v>147263.47539999947</v>
      </c>
      <c r="O10" s="33">
        <f>'[1]ConsolBS 30.09.2002'!$Y$10</f>
        <v>457199.9989999997</v>
      </c>
      <c r="P10" s="33">
        <f>'[1]ConsolBS 30.09.2002'!$Y$11</f>
        <v>9376.240400008857</v>
      </c>
      <c r="Q10" s="33">
        <f>'[1]ConsolBS 30.09.2002'!$Y$12+'[1]ConsolBS 30.09.2002'!$Y$20</f>
        <v>66566151.05</v>
      </c>
      <c r="R10" s="33">
        <f>'[1]PWC-WorkingonNotes  '!$AC$356</f>
        <v>1147314600.47</v>
      </c>
      <c r="S10" s="33">
        <f>'[1]PWC-WorkingonNotes  '!$AC$357</f>
        <v>259042661.06068188</v>
      </c>
      <c r="T10" s="33">
        <f>'[1]PWC-WorkingonNotes  '!$AC$359</f>
        <v>-1180408856.1200001</v>
      </c>
      <c r="U10" s="33">
        <f>'[1]ConsolBS 30.09.2002'!$Y$17</f>
        <v>218641.47</v>
      </c>
      <c r="V10" s="30">
        <f>'[1]ConsolBS 30.09.2002'!$W$18+'[1]Notes 30.09.2002'!$O$1096</f>
        <v>229048338.28</v>
      </c>
      <c r="W10" s="33">
        <f>'[1]ConsolBS 30.09.2002'!$W$19+'[1]Notes 30.09.2002'!$O$1009</f>
        <v>11372762.753333338</v>
      </c>
      <c r="X10" s="33">
        <f>-'[1]ConsolBS 30.09.2002'!$Y$34</f>
        <v>-80248.76</v>
      </c>
      <c r="Y10" s="33">
        <f>'[1]PWC-WorkingonNotes  '!$AC$386+'[1]PWC-WorkingonNotes  '!$AC$387</f>
        <v>4171024.670000002</v>
      </c>
      <c r="Z10" s="33">
        <f>-'[1]PWC-WorkingonNotes  '!$AC$387</f>
        <v>8693640.959999999</v>
      </c>
      <c r="AA10" s="33">
        <f>'[1]ConsolBS 30.09.2002'!$Y$26</f>
        <v>14915693.05</v>
      </c>
      <c r="AB10" s="30">
        <f>-'[1]ConsolBS 30.09.2002'!$W$31-'[1]Notes 30.09.2002'!$O$1141-'[1]ConsolBS 30.09.2002'!$W$39</f>
        <v>-189689448.52</v>
      </c>
      <c r="AC10" s="30">
        <f>-'[1]ConsolBS 30.09.2002'!$W$32-'[1]Notes 30.09.2002'!$O$1054</f>
        <v>-26577290.56</v>
      </c>
      <c r="AD10" s="33">
        <f>-'[1]Notes 30.09.2002'!$O$1153-'[1]Notes 30.09.2002'!$O$1152</f>
        <v>-33694320.17</v>
      </c>
      <c r="AE10" s="33">
        <v>0</v>
      </c>
      <c r="AF10" s="33">
        <f>-'[1]ConsolBS 30.09.2002'!$Y$38</f>
        <v>-6602298.693943194</v>
      </c>
      <c r="AG10" s="33"/>
      <c r="AH10" s="31">
        <f>SUM(B10:AF10)</f>
        <v>0.118322872556746</v>
      </c>
      <c r="AI10" s="34"/>
      <c r="AJ10" s="6"/>
      <c r="AK10" s="6"/>
      <c r="AL10" s="6"/>
    </row>
    <row r="11" spans="1:38" ht="15" hidden="1">
      <c r="A11" s="18"/>
      <c r="B11" s="35">
        <f aca="true" t="shared" si="0" ref="B11:AF11">+B10-B9</f>
        <v>0</v>
      </c>
      <c r="C11" s="35">
        <f t="shared" si="0"/>
        <v>0</v>
      </c>
      <c r="D11" s="35">
        <f t="shared" si="0"/>
        <v>0</v>
      </c>
      <c r="E11" s="35">
        <f t="shared" si="0"/>
        <v>0</v>
      </c>
      <c r="F11" s="35">
        <f t="shared" si="0"/>
        <v>0</v>
      </c>
      <c r="G11" s="35">
        <f t="shared" si="0"/>
        <v>0</v>
      </c>
      <c r="H11" s="35">
        <f t="shared" si="0"/>
        <v>-734654.7797000017</v>
      </c>
      <c r="I11" s="36">
        <f t="shared" si="0"/>
        <v>-11145989.18843244</v>
      </c>
      <c r="J11" s="36">
        <f t="shared" si="0"/>
        <v>-2058.8651999998838</v>
      </c>
      <c r="K11" s="36">
        <f t="shared" si="0"/>
        <v>-3048862.549999997</v>
      </c>
      <c r="L11" s="36">
        <f t="shared" si="0"/>
        <v>293112.23000000045</v>
      </c>
      <c r="M11" s="36">
        <f t="shared" si="0"/>
        <v>1382861.3041833304</v>
      </c>
      <c r="N11" s="36">
        <f t="shared" si="0"/>
        <v>-1963.5129800000286</v>
      </c>
      <c r="O11" s="36">
        <f t="shared" si="0"/>
        <v>25877.063999999897</v>
      </c>
      <c r="P11" s="36">
        <f t="shared" si="0"/>
        <v>-3606.39999999851</v>
      </c>
      <c r="Q11" s="36">
        <f t="shared" si="0"/>
        <v>-708150.5400000066</v>
      </c>
      <c r="R11" s="36">
        <f t="shared" si="0"/>
        <v>134608983.47000003</v>
      </c>
      <c r="S11" s="36">
        <f t="shared" si="0"/>
        <v>17985456.06068188</v>
      </c>
      <c r="T11" s="36">
        <f t="shared" si="0"/>
        <v>-152383893.12000012</v>
      </c>
      <c r="U11" s="36">
        <f t="shared" si="0"/>
        <v>-224732.53</v>
      </c>
      <c r="V11" s="36">
        <f t="shared" si="0"/>
        <v>41297882.28</v>
      </c>
      <c r="W11" s="36">
        <f t="shared" si="0"/>
        <v>149092.20333333686</v>
      </c>
      <c r="X11" s="36">
        <f t="shared" si="0"/>
        <v>-515528.76</v>
      </c>
      <c r="Y11" s="36">
        <f t="shared" si="0"/>
        <v>-21005350.33</v>
      </c>
      <c r="Z11" s="36">
        <f t="shared" si="0"/>
        <v>2372495.959999999</v>
      </c>
      <c r="AA11" s="36">
        <f t="shared" si="0"/>
        <v>-14013668.95</v>
      </c>
      <c r="AB11" s="36">
        <f t="shared" si="0"/>
        <v>9779737.47999999</v>
      </c>
      <c r="AC11" s="36">
        <f t="shared" si="0"/>
        <v>3982424.4400000013</v>
      </c>
      <c r="AD11" s="36">
        <f t="shared" si="0"/>
        <v>-12356012.170000002</v>
      </c>
      <c r="AE11" s="36">
        <f t="shared" si="0"/>
        <v>573000</v>
      </c>
      <c r="AF11" s="36">
        <f t="shared" si="0"/>
        <v>3693549.306056806</v>
      </c>
      <c r="AG11" s="36"/>
      <c r="AH11" s="37">
        <f>SUM(B11:AF11)</f>
        <v>0.1019428065046668</v>
      </c>
      <c r="AI11" s="9"/>
      <c r="AJ11" s="6"/>
      <c r="AK11" s="6"/>
      <c r="AL11" s="6"/>
    </row>
    <row r="12" spans="1:38" ht="15" hidden="1">
      <c r="A12" s="1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9"/>
      <c r="AI12" s="9"/>
      <c r="AJ12" s="6"/>
      <c r="AK12" s="6"/>
      <c r="AL12" s="6"/>
    </row>
    <row r="13" spans="1:38" s="4" customFormat="1" ht="15" hidden="1">
      <c r="A13" s="39" t="s">
        <v>72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40">
        <f aca="true" t="shared" si="1" ref="AH13:AH22">SUM(B13:AF13)</f>
        <v>0</v>
      </c>
      <c r="AI13" s="9"/>
      <c r="AJ13" s="6"/>
      <c r="AK13" s="6"/>
      <c r="AL13" s="6"/>
    </row>
    <row r="14" spans="1:38" s="4" customFormat="1" ht="15" hidden="1">
      <c r="A14" s="18" t="s">
        <v>73</v>
      </c>
      <c r="B14" s="29"/>
      <c r="C14" s="29"/>
      <c r="D14" s="29"/>
      <c r="E14" s="29"/>
      <c r="F14" s="29"/>
      <c r="G14" s="29"/>
      <c r="H14" s="29"/>
      <c r="I14" s="41">
        <v>157660225.93</v>
      </c>
      <c r="J14" s="29"/>
      <c r="K14" s="29"/>
      <c r="L14" s="29"/>
      <c r="M14" s="29"/>
      <c r="N14" s="29"/>
      <c r="O14" s="38"/>
      <c r="P14" s="38"/>
      <c r="Q14" s="38"/>
      <c r="R14" s="38"/>
      <c r="S14" s="38">
        <f>-S11</f>
        <v>-17985456.06068188</v>
      </c>
      <c r="T14" s="38"/>
      <c r="U14" s="38"/>
      <c r="V14" s="38">
        <f>-I14-S14</f>
        <v>-139674769.86931813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40">
        <f t="shared" si="1"/>
        <v>0</v>
      </c>
      <c r="AI14" s="9"/>
      <c r="AJ14" s="6"/>
      <c r="AK14" s="6"/>
      <c r="AL14" s="6"/>
    </row>
    <row r="15" spans="1:38" s="4" customFormat="1" ht="15" hidden="1">
      <c r="A15" s="18" t="s">
        <v>74</v>
      </c>
      <c r="B15" s="29"/>
      <c r="C15" s="29"/>
      <c r="D15" s="29"/>
      <c r="E15" s="29"/>
      <c r="F15" s="29"/>
      <c r="G15" s="29"/>
      <c r="H15" s="29"/>
      <c r="I15" s="42">
        <v>-133398659</v>
      </c>
      <c r="J15" s="29"/>
      <c r="K15" s="29"/>
      <c r="L15" s="29"/>
      <c r="M15" s="29"/>
      <c r="N15" s="29"/>
      <c r="O15" s="38"/>
      <c r="P15" s="38"/>
      <c r="Q15" s="38"/>
      <c r="R15" s="38"/>
      <c r="S15" s="38"/>
      <c r="T15" s="38"/>
      <c r="U15" s="29"/>
      <c r="V15" s="29"/>
      <c r="W15" s="38"/>
      <c r="X15" s="38"/>
      <c r="Y15" s="38"/>
      <c r="Z15" s="38"/>
      <c r="AA15" s="38"/>
      <c r="AB15" s="38">
        <f>-I15</f>
        <v>133398659</v>
      </c>
      <c r="AC15" s="38"/>
      <c r="AD15" s="38"/>
      <c r="AE15" s="38"/>
      <c r="AF15" s="38"/>
      <c r="AG15" s="38"/>
      <c r="AH15" s="40">
        <f t="shared" si="1"/>
        <v>0</v>
      </c>
      <c r="AI15" s="9"/>
      <c r="AJ15" s="6"/>
      <c r="AK15" s="6"/>
      <c r="AL15" s="6"/>
    </row>
    <row r="16" spans="1:38" s="4" customFormat="1" ht="15" hidden="1">
      <c r="A16" s="18" t="s">
        <v>75</v>
      </c>
      <c r="B16" s="29"/>
      <c r="C16" s="29"/>
      <c r="D16" s="29"/>
      <c r="E16" s="29"/>
      <c r="F16" s="29"/>
      <c r="G16" s="29"/>
      <c r="H16" s="29"/>
      <c r="I16" s="42">
        <v>1677196</v>
      </c>
      <c r="J16" s="29"/>
      <c r="K16" s="29"/>
      <c r="L16" s="29"/>
      <c r="M16" s="29" t="e">
        <f>#REF!</f>
        <v>#REF!</v>
      </c>
      <c r="N16" s="29"/>
      <c r="O16" s="38"/>
      <c r="P16" s="38"/>
      <c r="Q16" s="38"/>
      <c r="R16" s="38"/>
      <c r="S16" s="38"/>
      <c r="T16" s="38"/>
      <c r="U16" s="29"/>
      <c r="V16" s="29"/>
      <c r="W16" s="38" t="e">
        <f>-SUM(I16:R16)</f>
        <v>#REF!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40" t="e">
        <f t="shared" si="1"/>
        <v>#REF!</v>
      </c>
      <c r="AI16" s="9"/>
      <c r="AJ16" s="6"/>
      <c r="AK16" s="6"/>
      <c r="AL16" s="6"/>
    </row>
    <row r="17" spans="1:38" s="4" customFormat="1" ht="15" hidden="1">
      <c r="A17" s="18" t="s">
        <v>76</v>
      </c>
      <c r="B17" s="29"/>
      <c r="C17" s="29"/>
      <c r="D17" s="29"/>
      <c r="E17" s="29"/>
      <c r="F17" s="29"/>
      <c r="G17" s="29"/>
      <c r="H17" s="29"/>
      <c r="I17" s="42">
        <v>-7861409.46</v>
      </c>
      <c r="J17" s="29"/>
      <c r="K17" s="29"/>
      <c r="L17" s="29"/>
      <c r="M17" s="43">
        <f>'[1]Notes 30.09.2002'!$O$456</f>
        <v>1547886.5963833337</v>
      </c>
      <c r="N17" s="29"/>
      <c r="O17" s="38"/>
      <c r="P17" s="38"/>
      <c r="Q17" s="38"/>
      <c r="R17" s="38"/>
      <c r="S17" s="38"/>
      <c r="T17" s="38"/>
      <c r="U17" s="29"/>
      <c r="V17" s="29">
        <f>108815+12020895</f>
        <v>12129710</v>
      </c>
      <c r="W17" s="38"/>
      <c r="X17" s="38"/>
      <c r="Y17" s="38"/>
      <c r="Z17" s="38"/>
      <c r="AA17" s="38"/>
      <c r="AB17" s="38"/>
      <c r="AC17" s="38">
        <f>-SUM(I17:AB17)</f>
        <v>-5816187.136383334</v>
      </c>
      <c r="AD17" s="38"/>
      <c r="AE17" s="38"/>
      <c r="AF17" s="38"/>
      <c r="AG17" s="38"/>
      <c r="AH17" s="40">
        <f t="shared" si="1"/>
        <v>0</v>
      </c>
      <c r="AI17" s="9"/>
      <c r="AJ17" s="6"/>
      <c r="AK17" s="6"/>
      <c r="AL17" s="6"/>
    </row>
    <row r="18" spans="1:38" s="4" customFormat="1" ht="15" hidden="1">
      <c r="A18" s="18" t="s">
        <v>77</v>
      </c>
      <c r="B18" s="29"/>
      <c r="C18" s="29"/>
      <c r="D18" s="29"/>
      <c r="E18" s="29"/>
      <c r="F18" s="29"/>
      <c r="G18" s="29"/>
      <c r="H18" s="29"/>
      <c r="I18" s="42">
        <v>-206509.36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8"/>
      <c r="V18" s="38"/>
      <c r="W18" s="38"/>
      <c r="X18" s="38"/>
      <c r="Y18" s="38"/>
      <c r="Z18" s="38"/>
      <c r="AA18" s="38"/>
      <c r="AB18" s="38"/>
      <c r="AC18" s="38">
        <f>-I18</f>
        <v>206509.36</v>
      </c>
      <c r="AD18" s="38"/>
      <c r="AE18" s="38"/>
      <c r="AF18" s="38"/>
      <c r="AG18" s="38"/>
      <c r="AH18" s="40">
        <f t="shared" si="1"/>
        <v>0</v>
      </c>
      <c r="AI18" s="9"/>
      <c r="AJ18" s="6"/>
      <c r="AK18" s="6"/>
      <c r="AL18" s="6"/>
    </row>
    <row r="19" spans="1:38" s="4" customFormat="1" ht="15" hidden="1">
      <c r="A19" s="18" t="s">
        <v>78</v>
      </c>
      <c r="B19" s="29"/>
      <c r="C19" s="29"/>
      <c r="D19" s="29"/>
      <c r="E19" s="29"/>
      <c r="F19" s="29"/>
      <c r="G19" s="29"/>
      <c r="H19" s="29"/>
      <c r="I19" s="42">
        <v>-1390731.6</v>
      </c>
      <c r="J19" s="29"/>
      <c r="K19" s="29"/>
      <c r="L19" s="29"/>
      <c r="M19" s="29"/>
      <c r="N19" s="29">
        <v>1964</v>
      </c>
      <c r="O19" s="29">
        <v>0</v>
      </c>
      <c r="P19" s="29">
        <f>-P11</f>
        <v>3606.39999999851</v>
      </c>
      <c r="Q19" s="29"/>
      <c r="R19" s="29"/>
      <c r="S19" s="29"/>
      <c r="T19" s="29"/>
      <c r="U19" s="38"/>
      <c r="V19" s="38"/>
      <c r="W19" s="38"/>
      <c r="X19" s="38"/>
      <c r="Y19" s="38"/>
      <c r="Z19" s="38"/>
      <c r="AA19" s="38"/>
      <c r="AB19" s="38"/>
      <c r="AC19" s="38">
        <f>-SUM(I19:AB19)</f>
        <v>1385161.2000000016</v>
      </c>
      <c r="AD19" s="38"/>
      <c r="AE19" s="38"/>
      <c r="AF19" s="38"/>
      <c r="AG19" s="38"/>
      <c r="AH19" s="40">
        <f t="shared" si="1"/>
        <v>0</v>
      </c>
      <c r="AI19" s="9"/>
      <c r="AJ19" s="6"/>
      <c r="AK19" s="6"/>
      <c r="AL19" s="6"/>
    </row>
    <row r="20" spans="1:38" s="4" customFormat="1" ht="15" hidden="1">
      <c r="A20" s="18" t="s">
        <v>79</v>
      </c>
      <c r="B20" s="29"/>
      <c r="C20" s="29"/>
      <c r="D20" s="29"/>
      <c r="E20" s="29"/>
      <c r="F20" s="29"/>
      <c r="G20" s="29"/>
      <c r="H20" s="29"/>
      <c r="I20" s="42">
        <v>-427311.73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8"/>
      <c r="V20" s="38"/>
      <c r="W20" s="38"/>
      <c r="X20" s="38"/>
      <c r="Y20" s="38"/>
      <c r="Z20" s="38"/>
      <c r="AA20" s="38"/>
      <c r="AB20" s="38"/>
      <c r="AC20" s="38">
        <f>-I20</f>
        <v>427311.73</v>
      </c>
      <c r="AD20" s="38"/>
      <c r="AE20" s="38"/>
      <c r="AF20" s="38"/>
      <c r="AG20" s="38"/>
      <c r="AH20" s="40">
        <f t="shared" si="1"/>
        <v>0</v>
      </c>
      <c r="AI20" s="9"/>
      <c r="AJ20" s="6"/>
      <c r="AK20" s="6"/>
      <c r="AL20" s="6"/>
    </row>
    <row r="21" spans="1:38" s="4" customFormat="1" ht="15" hidden="1">
      <c r="A21" s="18" t="s">
        <v>80</v>
      </c>
      <c r="B21" s="29"/>
      <c r="C21" s="29"/>
      <c r="D21" s="29"/>
      <c r="E21" s="29"/>
      <c r="F21" s="29"/>
      <c r="G21" s="29"/>
      <c r="H21" s="29"/>
      <c r="I21" s="42">
        <f>'[1]Income Statement 30.09.2002'!$S$16</f>
        <v>35941.2</v>
      </c>
      <c r="J21" s="29"/>
      <c r="K21" s="44"/>
      <c r="L21" s="29"/>
      <c r="M21" s="29"/>
      <c r="N21" s="29"/>
      <c r="O21" s="29">
        <f>-'[1]Workings -share of assoc '!$F$12</f>
        <v>-35941.2</v>
      </c>
      <c r="P21" s="29"/>
      <c r="Q21" s="29"/>
      <c r="R21" s="29"/>
      <c r="S21" s="29"/>
      <c r="T21" s="29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18">
        <f t="shared" si="1"/>
        <v>0</v>
      </c>
      <c r="AI21" s="9"/>
      <c r="AJ21" s="6"/>
      <c r="AK21" s="6"/>
      <c r="AL21" s="6"/>
    </row>
    <row r="22" spans="1:38" s="4" customFormat="1" ht="15" hidden="1">
      <c r="A22" s="18" t="s">
        <v>14</v>
      </c>
      <c r="B22" s="29"/>
      <c r="C22" s="29"/>
      <c r="D22" s="29"/>
      <c r="E22" s="29"/>
      <c r="F22" s="29"/>
      <c r="G22" s="29"/>
      <c r="H22" s="29"/>
      <c r="I22" s="42">
        <f>-'[1]Income Statement 30.09.2002'!$S$19-'[1]Income Statement 30.09.2002'!$S$20</f>
        <v>-4208098.469943193</v>
      </c>
      <c r="J22" s="29">
        <f>'[1]Notes 30.09.2002'!$O$1251</f>
        <v>2059</v>
      </c>
      <c r="K22" s="29"/>
      <c r="L22" s="29"/>
      <c r="M22" s="29"/>
      <c r="N22" s="29"/>
      <c r="O22" s="29">
        <f>-'[1]Workings -share of assoc '!$F$13</f>
        <v>10063.536</v>
      </c>
      <c r="P22" s="29"/>
      <c r="Q22" s="29"/>
      <c r="R22" s="29"/>
      <c r="S22" s="29"/>
      <c r="T22" s="29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>
        <f>-I22-J22-O22</f>
        <v>4195975.9339431925</v>
      </c>
      <c r="AG22" s="38"/>
      <c r="AH22" s="18">
        <f t="shared" si="1"/>
        <v>0</v>
      </c>
      <c r="AI22" s="9"/>
      <c r="AJ22" s="6"/>
      <c r="AK22" s="6"/>
      <c r="AL22" s="6"/>
    </row>
    <row r="23" spans="1:38" s="4" customFormat="1" ht="15.75" hidden="1" thickBot="1">
      <c r="A23" s="18" t="s">
        <v>81</v>
      </c>
      <c r="B23" s="29"/>
      <c r="C23" s="29"/>
      <c r="D23" s="29"/>
      <c r="E23" s="29"/>
      <c r="F23" s="29"/>
      <c r="G23" s="29"/>
      <c r="H23" s="29">
        <f>-I23</f>
        <v>734654.78</v>
      </c>
      <c r="I23" s="45">
        <v>-734654.78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46">
        <f>SUM(B23:X23)</f>
        <v>0</v>
      </c>
      <c r="AI23" s="9"/>
      <c r="AJ23" s="6"/>
      <c r="AK23" s="6"/>
      <c r="AL23" s="6"/>
    </row>
    <row r="24" spans="1:38" s="4" customFormat="1" ht="15" hidden="1">
      <c r="A24" s="18" t="s">
        <v>82</v>
      </c>
      <c r="B24" s="29"/>
      <c r="C24" s="29"/>
      <c r="D24" s="29"/>
      <c r="E24" s="29"/>
      <c r="F24" s="29"/>
      <c r="G24" s="29"/>
      <c r="H24" s="40"/>
      <c r="I24" s="29"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8"/>
      <c r="V24" s="38"/>
      <c r="W24" s="38"/>
      <c r="X24" s="38"/>
      <c r="Y24" s="38"/>
      <c r="Z24" s="38"/>
      <c r="AA24" s="38"/>
      <c r="AB24" s="47">
        <f>-I24</f>
        <v>0</v>
      </c>
      <c r="AC24" s="38"/>
      <c r="AD24" s="38"/>
      <c r="AE24" s="38"/>
      <c r="AF24" s="38"/>
      <c r="AG24" s="38"/>
      <c r="AH24" s="46">
        <f>SUM(B24:AF24)</f>
        <v>0</v>
      </c>
      <c r="AI24" s="9"/>
      <c r="AJ24" s="6"/>
      <c r="AK24" s="6"/>
      <c r="AL24" s="6"/>
    </row>
    <row r="25" spans="1:38" s="4" customFormat="1" ht="15" hidden="1">
      <c r="A25" s="18" t="s">
        <v>83</v>
      </c>
      <c r="B25" s="29"/>
      <c r="C25" s="29"/>
      <c r="D25" s="29"/>
      <c r="E25" s="29"/>
      <c r="F25" s="6"/>
      <c r="G25" s="29"/>
      <c r="H25" s="40"/>
      <c r="I25" s="29"/>
      <c r="J25" s="29"/>
      <c r="K25" s="29"/>
      <c r="L25" s="29"/>
      <c r="M25" s="48"/>
      <c r="N25" s="29"/>
      <c r="O25" s="29"/>
      <c r="P25" s="29"/>
      <c r="Q25" s="29"/>
      <c r="R25" s="29"/>
      <c r="S25" s="29"/>
      <c r="T25" s="29"/>
      <c r="U25" s="38"/>
      <c r="V25" s="38"/>
      <c r="W25" s="38"/>
      <c r="X25" s="38"/>
      <c r="Y25" s="38"/>
      <c r="Z25" s="38"/>
      <c r="AA25" s="38"/>
      <c r="AB25" s="47"/>
      <c r="AC25" s="38">
        <f>-M25</f>
        <v>0</v>
      </c>
      <c r="AD25" s="38"/>
      <c r="AE25" s="38"/>
      <c r="AF25" s="38"/>
      <c r="AG25" s="38"/>
      <c r="AH25" s="46">
        <f>SUM(B25:AF25)</f>
        <v>0</v>
      </c>
      <c r="AI25" s="9"/>
      <c r="AJ25" s="6"/>
      <c r="AK25" s="6"/>
      <c r="AL25" s="6"/>
    </row>
    <row r="26" spans="1:38" s="4" customFormat="1" ht="15" hidden="1">
      <c r="A26" s="18" t="s">
        <v>84</v>
      </c>
      <c r="B26" s="29"/>
      <c r="C26" s="29"/>
      <c r="D26" s="29"/>
      <c r="E26" s="29"/>
      <c r="F26" s="29">
        <f>-F11</f>
        <v>0</v>
      </c>
      <c r="G26" s="29"/>
      <c r="H26" s="40"/>
      <c r="I26" s="29"/>
      <c r="J26" s="29"/>
      <c r="K26" s="29"/>
      <c r="L26" s="29"/>
      <c r="M26" s="29">
        <f>-F26</f>
        <v>0</v>
      </c>
      <c r="N26" s="29"/>
      <c r="O26" s="29"/>
      <c r="P26" s="29"/>
      <c r="Q26" s="29"/>
      <c r="R26" s="29"/>
      <c r="S26" s="29"/>
      <c r="T26" s="29"/>
      <c r="U26" s="38"/>
      <c r="V26" s="38"/>
      <c r="W26" s="38"/>
      <c r="X26" s="38"/>
      <c r="Y26" s="38"/>
      <c r="Z26" s="38"/>
      <c r="AA26" s="38"/>
      <c r="AB26" s="47"/>
      <c r="AC26" s="38"/>
      <c r="AD26" s="38"/>
      <c r="AE26" s="38"/>
      <c r="AF26" s="38"/>
      <c r="AG26" s="38"/>
      <c r="AH26" s="46">
        <f>SUM(B26:AF26)</f>
        <v>0</v>
      </c>
      <c r="AI26" s="9"/>
      <c r="AJ26" s="6"/>
      <c r="AK26" s="6"/>
      <c r="AL26" s="6"/>
    </row>
    <row r="27" spans="1:38" s="4" customFormat="1" ht="15" hidden="1">
      <c r="A27" s="18"/>
      <c r="B27" s="49">
        <f>SUM(B11:B23)</f>
        <v>0</v>
      </c>
      <c r="C27" s="49">
        <f>SUM(C11:C23)</f>
        <v>0</v>
      </c>
      <c r="D27" s="49">
        <f>SUM(D11:D23)</f>
        <v>0</v>
      </c>
      <c r="E27" s="49">
        <f>SUM(E11:E23)</f>
        <v>0</v>
      </c>
      <c r="F27" s="49">
        <f>SUM(F11:F26)</f>
        <v>0</v>
      </c>
      <c r="G27" s="49">
        <f>SUM(G11:G23)</f>
        <v>0</v>
      </c>
      <c r="H27" s="49">
        <f>SUM(H11:H24)</f>
        <v>0.0002999983262270689</v>
      </c>
      <c r="I27" s="49">
        <f>SUM(I11:I24)</f>
        <v>-0.45837564091198146</v>
      </c>
      <c r="J27" s="49">
        <f>SUM(J11:J23)</f>
        <v>0.13480000011622906</v>
      </c>
      <c r="K27" s="49">
        <f>SUM(K11:K23)</f>
        <v>-3048862.549999997</v>
      </c>
      <c r="L27" s="49">
        <f>SUM(L11:L23)</f>
        <v>293112.23000000045</v>
      </c>
      <c r="M27" s="49" t="e">
        <f>SUM(M11:M26)</f>
        <v>#REF!</v>
      </c>
      <c r="N27" s="49">
        <f aca="true" t="shared" si="2" ref="N27:AA27">SUM(N11:N23)</f>
        <v>0.48701999997138046</v>
      </c>
      <c r="O27" s="49">
        <f t="shared" si="2"/>
        <v>-0.6000000001004082</v>
      </c>
      <c r="P27" s="49">
        <f t="shared" si="2"/>
        <v>0</v>
      </c>
      <c r="Q27" s="49">
        <f t="shared" si="2"/>
        <v>-708150.5400000066</v>
      </c>
      <c r="R27" s="49">
        <f t="shared" si="2"/>
        <v>134608983.47000003</v>
      </c>
      <c r="S27" s="49">
        <f t="shared" si="2"/>
        <v>0</v>
      </c>
      <c r="T27" s="49">
        <f t="shared" si="2"/>
        <v>-152383893.12000012</v>
      </c>
      <c r="U27" s="49">
        <f t="shared" si="2"/>
        <v>-224732.53</v>
      </c>
      <c r="V27" s="49">
        <f t="shared" si="2"/>
        <v>-86247177.58931813</v>
      </c>
      <c r="W27" s="49" t="e">
        <f t="shared" si="2"/>
        <v>#REF!</v>
      </c>
      <c r="X27" s="49">
        <f t="shared" si="2"/>
        <v>-515528.76</v>
      </c>
      <c r="Y27" s="49">
        <f t="shared" si="2"/>
        <v>-21005350.33</v>
      </c>
      <c r="Z27" s="49">
        <f t="shared" si="2"/>
        <v>2372495.959999999</v>
      </c>
      <c r="AA27" s="49">
        <f t="shared" si="2"/>
        <v>-14013668.95</v>
      </c>
      <c r="AB27" s="49">
        <f>SUM(AB11:AB24)</f>
        <v>143178396.48</v>
      </c>
      <c r="AC27" s="49">
        <f>SUM(AC11:AC26)</f>
        <v>185219.5936166686</v>
      </c>
      <c r="AD27" s="49">
        <f>SUM(AD11:AD23)</f>
        <v>-12356012.170000002</v>
      </c>
      <c r="AE27" s="49">
        <f>SUM(AE11:AE23)</f>
        <v>573000</v>
      </c>
      <c r="AF27" s="49">
        <f>SUM(AF11:AF23)</f>
        <v>7889525.239999998</v>
      </c>
      <c r="AG27" s="49"/>
      <c r="AH27" s="50" t="e">
        <f>SUM(B27:AF27)</f>
        <v>#REF!</v>
      </c>
      <c r="AI27" s="9"/>
      <c r="AJ27" s="6"/>
      <c r="AK27" s="6"/>
      <c r="AL27" s="6"/>
    </row>
    <row r="28" spans="1:38" s="4" customFormat="1" ht="15" hidden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4"/>
      <c r="AI28" s="9"/>
      <c r="AJ28" s="6"/>
      <c r="AK28" s="6"/>
      <c r="AL28" s="6"/>
    </row>
    <row r="29" spans="1:38" s="4" customFormat="1" ht="15">
      <c r="A29" s="39" t="s">
        <v>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9"/>
      <c r="AI29" s="9"/>
      <c r="AJ29" s="6"/>
      <c r="AK29" s="6"/>
      <c r="AL29" s="6"/>
    </row>
    <row r="30" spans="1:38" s="4" customFormat="1" ht="15">
      <c r="A30" s="18" t="s">
        <v>1</v>
      </c>
      <c r="B30" s="29"/>
      <c r="C30" s="29"/>
      <c r="D30" s="29"/>
      <c r="E30" s="29"/>
      <c r="F30" s="29"/>
      <c r="G30" s="29"/>
      <c r="H30" s="29"/>
      <c r="I30" s="6"/>
      <c r="J30" s="29"/>
      <c r="K30" s="29"/>
      <c r="L30" s="29"/>
      <c r="M30" s="29"/>
      <c r="N30" s="29"/>
      <c r="O30" s="6"/>
      <c r="P30" s="29"/>
      <c r="Q30" s="29"/>
      <c r="R30" s="29"/>
      <c r="S30" s="29"/>
      <c r="T30" s="29">
        <f>-T27</f>
        <v>152383893.12000012</v>
      </c>
      <c r="U30" s="29"/>
      <c r="V30" s="29">
        <f>-V27</f>
        <v>86247177.58931813</v>
      </c>
      <c r="W30" s="29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9">
        <v>555672</v>
      </c>
      <c r="AI30" s="9"/>
      <c r="AJ30" s="9"/>
      <c r="AK30" s="6"/>
      <c r="AL30" s="6"/>
    </row>
    <row r="31" spans="1:38" s="4" customFormat="1" ht="15">
      <c r="A31" s="18" t="s">
        <v>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48" t="e">
        <f>#REF!</f>
        <v>#REF!</v>
      </c>
      <c r="M31" s="55"/>
      <c r="N31" s="29"/>
      <c r="O31" s="29"/>
      <c r="P31" s="34"/>
      <c r="Q31" s="34"/>
      <c r="R31" s="34">
        <f>-R27</f>
        <v>-134608983.47000003</v>
      </c>
      <c r="S31" s="34"/>
      <c r="T31" s="34"/>
      <c r="U31" s="38">
        <f>-U27</f>
        <v>224732.53</v>
      </c>
      <c r="V31" s="38"/>
      <c r="W31" s="29" t="e">
        <f>-W27-W43-W34-AC39</f>
        <v>#REF!</v>
      </c>
      <c r="X31" s="29">
        <f>-X27</f>
        <v>515528.76</v>
      </c>
      <c r="Y31" s="29"/>
      <c r="Z31" s="29">
        <f>-Z27</f>
        <v>-2372495.959999999</v>
      </c>
      <c r="AA31" s="29"/>
      <c r="AB31" s="29">
        <f>-AB27+AB24</f>
        <v>-143178396.48</v>
      </c>
      <c r="AC31" s="29" t="e">
        <f>-AC27-AC55-AC43-AC39</f>
        <v>#REF!</v>
      </c>
      <c r="AD31" s="29"/>
      <c r="AE31" s="29">
        <f>-AE27-AE43</f>
        <v>-573000</v>
      </c>
      <c r="AF31" s="29"/>
      <c r="AG31" s="29"/>
      <c r="AH31" s="91">
        <v>-604745</v>
      </c>
      <c r="AI31" s="9"/>
      <c r="AJ31" s="9"/>
      <c r="AK31" s="6"/>
      <c r="AL31" s="6"/>
    </row>
    <row r="32" spans="1:38" s="4" customFormat="1" ht="15">
      <c r="A32" s="39" t="s">
        <v>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8"/>
      <c r="V32" s="38"/>
      <c r="W32" s="29"/>
      <c r="X32" s="38"/>
      <c r="Y32" s="38"/>
      <c r="Z32" s="38"/>
      <c r="AA32" s="38"/>
      <c r="AB32" s="38"/>
      <c r="AC32" s="38"/>
      <c r="AD32" s="38"/>
      <c r="AE32" s="38"/>
      <c r="AF32" s="6"/>
      <c r="AG32" s="6"/>
      <c r="AH32" s="9">
        <f>SUM(AH30:AH31)</f>
        <v>-49073</v>
      </c>
      <c r="AI32" s="9"/>
      <c r="AJ32" s="9"/>
      <c r="AK32" s="6"/>
      <c r="AL32" s="6"/>
    </row>
    <row r="33" spans="1:38" s="5" customFormat="1" ht="15">
      <c r="A33" s="56" t="s">
        <v>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8">
        <f>-AF27</f>
        <v>-7889525.239999998</v>
      </c>
      <c r="AG33" s="38"/>
      <c r="AH33" s="34">
        <v>-13353</v>
      </c>
      <c r="AI33" s="34"/>
      <c r="AJ33" s="9"/>
      <c r="AK33" s="7"/>
      <c r="AL33" s="7"/>
    </row>
    <row r="34" spans="1:38" s="4" customFormat="1" ht="15">
      <c r="A34" s="18" t="s">
        <v>5</v>
      </c>
      <c r="B34" s="29"/>
      <c r="C34" s="29"/>
      <c r="D34" s="29"/>
      <c r="E34" s="29"/>
      <c r="F34" s="29"/>
      <c r="G34" s="29"/>
      <c r="H34" s="29"/>
      <c r="I34" s="29"/>
      <c r="J34" s="29"/>
      <c r="K34" s="56"/>
      <c r="L34" s="56"/>
      <c r="M34" s="56"/>
      <c r="N34" s="56"/>
      <c r="O34" s="38"/>
      <c r="P34" s="38"/>
      <c r="Q34" s="38"/>
      <c r="R34" s="38"/>
      <c r="S34" s="38"/>
      <c r="T34" s="38"/>
      <c r="U34" s="38"/>
      <c r="V34" s="38"/>
      <c r="W34" s="38" t="e">
        <f>#REF!</f>
        <v>#REF!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9">
        <v>194</v>
      </c>
      <c r="AI34" s="9"/>
      <c r="AJ34" s="9"/>
      <c r="AK34" s="6"/>
      <c r="AL34" s="6"/>
    </row>
    <row r="35" spans="1:38" s="4" customFormat="1" ht="15">
      <c r="A35" s="18" t="s">
        <v>122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57">
        <f>SUM(AH32:AH34)</f>
        <v>-62232</v>
      </c>
      <c r="AI35" s="9"/>
      <c r="AJ35" s="9"/>
      <c r="AK35" s="6"/>
      <c r="AL35" s="6"/>
    </row>
    <row r="36" spans="1:38" s="4" customFormat="1" ht="15">
      <c r="A36" s="1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9"/>
      <c r="AI36" s="9"/>
      <c r="AJ36" s="9"/>
      <c r="AK36" s="6"/>
      <c r="AL36" s="6"/>
    </row>
    <row r="37" spans="1:38" s="4" customFormat="1" ht="15">
      <c r="A37" s="3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9"/>
      <c r="AI37" s="9"/>
      <c r="AJ37" s="9"/>
      <c r="AK37" s="6"/>
      <c r="AL37" s="6"/>
    </row>
    <row r="38" spans="1:38" s="4" customFormat="1" ht="15">
      <c r="A38" s="39" t="s">
        <v>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9"/>
      <c r="AI38" s="9"/>
      <c r="AJ38" s="9"/>
      <c r="AK38" s="6"/>
      <c r="AL38" s="6"/>
    </row>
    <row r="39" spans="1:38" s="4" customFormat="1" ht="15">
      <c r="A39" s="18" t="s">
        <v>8</v>
      </c>
      <c r="B39" s="29"/>
      <c r="C39" s="29"/>
      <c r="D39" s="29"/>
      <c r="E39" s="29"/>
      <c r="F39" s="29"/>
      <c r="G39" s="29"/>
      <c r="H39" s="6"/>
      <c r="I39" s="29"/>
      <c r="J39" s="29"/>
      <c r="K39" s="6"/>
      <c r="L39" s="6"/>
      <c r="M39" s="6"/>
      <c r="N39" s="29"/>
      <c r="O39" s="38"/>
      <c r="P39" s="38"/>
      <c r="Q39" s="38"/>
      <c r="R39" s="38"/>
      <c r="S39" s="38"/>
      <c r="T39" s="38"/>
      <c r="U39" s="38"/>
      <c r="V39" s="38"/>
      <c r="W39" s="6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9"/>
      <c r="AI39" s="9"/>
      <c r="AJ39" s="9"/>
      <c r="AK39" s="6"/>
      <c r="AL39" s="6"/>
    </row>
    <row r="40" spans="1:38" s="4" customFormat="1" ht="15">
      <c r="A40" s="58" t="s">
        <v>9</v>
      </c>
      <c r="B40" s="29"/>
      <c r="C40" s="29"/>
      <c r="D40" s="29"/>
      <c r="E40" s="29"/>
      <c r="F40" s="29"/>
      <c r="G40" s="29"/>
      <c r="H40" s="6"/>
      <c r="I40" s="29"/>
      <c r="J40" s="29"/>
      <c r="K40" s="6"/>
      <c r="L40" s="6"/>
      <c r="M40" s="29" t="e">
        <f>-#REF!</f>
        <v>#REF!</v>
      </c>
      <c r="N40" s="29"/>
      <c r="O40" s="38"/>
      <c r="P40" s="38"/>
      <c r="Q40" s="38"/>
      <c r="R40" s="38"/>
      <c r="S40" s="38"/>
      <c r="T40" s="38"/>
      <c r="U40" s="38"/>
      <c r="V40" s="38"/>
      <c r="W40" s="6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9">
        <v>-3567</v>
      </c>
      <c r="AI40" s="9"/>
      <c r="AJ40" s="9"/>
      <c r="AK40" s="6"/>
      <c r="AL40" s="6"/>
    </row>
    <row r="41" spans="1:38" s="4" customFormat="1" ht="15" hidden="1">
      <c r="A41" s="58" t="s">
        <v>10</v>
      </c>
      <c r="B41" s="29"/>
      <c r="C41" s="29"/>
      <c r="D41" s="29"/>
      <c r="E41" s="29"/>
      <c r="F41" s="29"/>
      <c r="G41" s="29"/>
      <c r="H41" s="6"/>
      <c r="I41" s="29"/>
      <c r="J41" s="29"/>
      <c r="K41" s="6"/>
      <c r="L41" s="6"/>
      <c r="M41" s="29"/>
      <c r="N41" s="29"/>
      <c r="O41" s="38"/>
      <c r="P41" s="38"/>
      <c r="Q41" s="38"/>
      <c r="R41" s="38"/>
      <c r="S41" s="38"/>
      <c r="T41" s="38"/>
      <c r="U41" s="38"/>
      <c r="V41" s="38"/>
      <c r="W41" s="6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9"/>
      <c r="AI41" s="9"/>
      <c r="AJ41" s="9"/>
      <c r="AK41" s="6"/>
      <c r="AL41" s="6"/>
    </row>
    <row r="42" spans="1:38" s="4" customFormat="1" ht="15" hidden="1">
      <c r="A42" s="18" t="s">
        <v>85</v>
      </c>
      <c r="B42" s="38"/>
      <c r="C42" s="38"/>
      <c r="D42" s="38"/>
      <c r="E42" s="38"/>
      <c r="F42" s="38"/>
      <c r="G42" s="38"/>
      <c r="H42" s="38"/>
      <c r="I42" s="3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59"/>
      <c r="V42" s="59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9"/>
      <c r="AI42" s="9"/>
      <c r="AJ42" s="9"/>
      <c r="AK42" s="6"/>
      <c r="AL42" s="6"/>
    </row>
    <row r="43" spans="1:38" s="4" customFormat="1" ht="15" hidden="1">
      <c r="A43" s="18" t="s">
        <v>86</v>
      </c>
      <c r="B43" s="29"/>
      <c r="C43" s="29"/>
      <c r="D43" s="29"/>
      <c r="E43" s="29"/>
      <c r="F43" s="29"/>
      <c r="G43" s="29"/>
      <c r="H43" s="29"/>
      <c r="I43" s="29"/>
      <c r="J43" s="29"/>
      <c r="K43" s="6"/>
      <c r="L43" s="6"/>
      <c r="M43" s="48"/>
      <c r="N43" s="29">
        <f>-N27</f>
        <v>-0.48701999997138046</v>
      </c>
      <c r="O43" s="38"/>
      <c r="P43" s="38"/>
      <c r="Q43" s="38"/>
      <c r="R43" s="38"/>
      <c r="S43" s="38"/>
      <c r="T43" s="38"/>
      <c r="U43" s="38"/>
      <c r="V43" s="7"/>
      <c r="W43" s="29"/>
      <c r="X43" s="29"/>
      <c r="Y43" s="29"/>
      <c r="Z43" s="29"/>
      <c r="AA43" s="29"/>
      <c r="AB43" s="29"/>
      <c r="AC43" s="29"/>
      <c r="AD43" s="38"/>
      <c r="AE43" s="38"/>
      <c r="AF43" s="38"/>
      <c r="AG43" s="38"/>
      <c r="AH43" s="9"/>
      <c r="AI43" s="9"/>
      <c r="AJ43" s="9"/>
      <c r="AK43" s="6"/>
      <c r="AL43" s="6"/>
    </row>
    <row r="44" spans="1:38" s="4" customFormat="1" ht="15" hidden="1">
      <c r="A44" s="18" t="s">
        <v>87</v>
      </c>
      <c r="B44" s="29"/>
      <c r="C44" s="29"/>
      <c r="D44" s="29"/>
      <c r="E44" s="29"/>
      <c r="F44" s="29"/>
      <c r="G44" s="29"/>
      <c r="H44" s="29"/>
      <c r="I44" s="29"/>
      <c r="J44" s="29"/>
      <c r="K44" s="6"/>
      <c r="L44" s="6"/>
      <c r="M44" s="48"/>
      <c r="N44" s="29"/>
      <c r="O44" s="38"/>
      <c r="P44" s="38"/>
      <c r="Q44" s="38"/>
      <c r="R44" s="38"/>
      <c r="S44" s="38"/>
      <c r="T44" s="38"/>
      <c r="U44" s="38"/>
      <c r="V44" s="7"/>
      <c r="W44" s="29"/>
      <c r="X44" s="29"/>
      <c r="Y44" s="29"/>
      <c r="Z44" s="29"/>
      <c r="AA44" s="29"/>
      <c r="AB44" s="29"/>
      <c r="AC44" s="29"/>
      <c r="AD44" s="38"/>
      <c r="AE44" s="38"/>
      <c r="AF44" s="38"/>
      <c r="AG44" s="38"/>
      <c r="AH44" s="9"/>
      <c r="AI44" s="9"/>
      <c r="AJ44" s="9"/>
      <c r="AK44" s="6"/>
      <c r="AL44" s="6"/>
    </row>
    <row r="45" spans="1:38" s="4" customFormat="1" ht="15">
      <c r="A45" s="1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9"/>
      <c r="AI45" s="9"/>
      <c r="AJ45" s="9"/>
      <c r="AK45" s="6"/>
      <c r="AL45" s="6"/>
    </row>
    <row r="46" spans="1:38" s="4" customFormat="1" ht="15">
      <c r="A46" s="18" t="s">
        <v>123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57">
        <f>SUM(AH40)</f>
        <v>-3567</v>
      </c>
      <c r="AI46" s="9"/>
      <c r="AJ46" s="9"/>
      <c r="AK46" s="6"/>
      <c r="AL46" s="6"/>
    </row>
    <row r="47" spans="1:38" s="4" customFormat="1" ht="15">
      <c r="A47" s="1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9"/>
      <c r="AI47" s="9"/>
      <c r="AJ47" s="9"/>
      <c r="AK47" s="6"/>
      <c r="AL47" s="6"/>
    </row>
    <row r="48" spans="1:38" s="4" customFormat="1" ht="15">
      <c r="A48" s="39" t="s">
        <v>11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9"/>
      <c r="AI48" s="9"/>
      <c r="AJ48" s="9"/>
      <c r="AK48" s="6"/>
      <c r="AL48" s="6"/>
    </row>
    <row r="49" spans="1:38" s="4" customFormat="1" ht="15">
      <c r="A49" s="18" t="s">
        <v>88</v>
      </c>
      <c r="B49" s="38"/>
      <c r="C49" s="38"/>
      <c r="D49" s="38"/>
      <c r="E49" s="38"/>
      <c r="F49" s="38"/>
      <c r="G49" s="38"/>
      <c r="H49" s="38"/>
      <c r="I49" s="38"/>
      <c r="J49" s="29"/>
      <c r="K49" s="29"/>
      <c r="L49" s="29" t="e">
        <f>#REF!</f>
        <v>#REF!</v>
      </c>
      <c r="M49" s="29" t="e">
        <f>-#REF!</f>
        <v>#REF!</v>
      </c>
      <c r="N49" s="29"/>
      <c r="O49" s="29"/>
      <c r="P49" s="29"/>
      <c r="Q49" s="29"/>
      <c r="R49" s="29"/>
      <c r="S49" s="29"/>
      <c r="T49" s="29"/>
      <c r="U49" s="59"/>
      <c r="V49" s="59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9">
        <v>113</v>
      </c>
      <c r="AI49" s="9"/>
      <c r="AJ49" s="9"/>
      <c r="AK49" s="6"/>
      <c r="AL49" s="6"/>
    </row>
    <row r="50" spans="1:38" s="4" customFormat="1" ht="15">
      <c r="A50" s="18" t="s">
        <v>101</v>
      </c>
      <c r="B50" s="38"/>
      <c r="C50" s="38"/>
      <c r="D50" s="38"/>
      <c r="E50" s="38"/>
      <c r="F50" s="38"/>
      <c r="G50" s="38"/>
      <c r="H50" s="38"/>
      <c r="I50" s="38"/>
      <c r="J50" s="29"/>
      <c r="K50" s="29" t="e">
        <f>#REF!</f>
        <v>#REF!</v>
      </c>
      <c r="L50" s="29"/>
      <c r="M50" s="29"/>
      <c r="N50" s="29"/>
      <c r="O50" s="29"/>
      <c r="P50" s="29"/>
      <c r="Q50" s="29"/>
      <c r="R50" s="29"/>
      <c r="S50" s="29"/>
      <c r="T50" s="29"/>
      <c r="U50" s="59"/>
      <c r="V50" s="59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9">
        <v>44401</v>
      </c>
      <c r="AI50" s="9"/>
      <c r="AJ50" s="9"/>
      <c r="AK50" s="6"/>
      <c r="AL50" s="6"/>
    </row>
    <row r="51" spans="1:38" s="4" customFormat="1" ht="15">
      <c r="A51" s="18" t="s">
        <v>90</v>
      </c>
      <c r="B51" s="38"/>
      <c r="C51" s="38"/>
      <c r="D51" s="38"/>
      <c r="E51" s="38"/>
      <c r="F51" s="38"/>
      <c r="G51" s="38"/>
      <c r="H51" s="38"/>
      <c r="I51" s="38"/>
      <c r="J51" s="29"/>
      <c r="K51" s="29" t="e">
        <f>#REF!</f>
        <v>#REF!</v>
      </c>
      <c r="L51" s="29"/>
      <c r="M51" s="29"/>
      <c r="N51" s="29"/>
      <c r="O51" s="29"/>
      <c r="P51" s="29"/>
      <c r="Q51" s="29">
        <f>-Q27</f>
        <v>708150.5400000066</v>
      </c>
      <c r="R51" s="29"/>
      <c r="S51" s="29"/>
      <c r="T51" s="29"/>
      <c r="U51" s="59"/>
      <c r="V51" s="59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4">
        <v>-26402</v>
      </c>
      <c r="AI51" s="34"/>
      <c r="AJ51" s="9"/>
      <c r="AK51" s="6"/>
      <c r="AL51" s="6"/>
    </row>
    <row r="52" spans="1:38" s="4" customFormat="1" ht="15">
      <c r="A52" s="18" t="s">
        <v>120</v>
      </c>
      <c r="B52" s="38"/>
      <c r="C52" s="38"/>
      <c r="D52" s="38"/>
      <c r="E52" s="38"/>
      <c r="F52" s="38"/>
      <c r="G52" s="38"/>
      <c r="H52" s="38"/>
      <c r="I52" s="38"/>
      <c r="J52" s="29"/>
      <c r="K52" s="29"/>
      <c r="L52" s="29" t="e">
        <f>#REF!</f>
        <v>#REF!</v>
      </c>
      <c r="M52" s="29"/>
      <c r="N52" s="29"/>
      <c r="O52" s="29"/>
      <c r="P52" s="29"/>
      <c r="Q52" s="6"/>
      <c r="R52" s="29"/>
      <c r="S52" s="29"/>
      <c r="T52" s="29"/>
      <c r="U52" s="29"/>
      <c r="V52" s="29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4">
        <v>-1420</v>
      </c>
      <c r="AI52" s="34"/>
      <c r="AJ52" s="9"/>
      <c r="AK52" s="6"/>
      <c r="AL52" s="6"/>
    </row>
    <row r="53" spans="1:38" s="4" customFormat="1" ht="15" hidden="1">
      <c r="A53" s="18" t="s">
        <v>100</v>
      </c>
      <c r="B53" s="38"/>
      <c r="C53" s="38"/>
      <c r="D53" s="38"/>
      <c r="E53" s="38"/>
      <c r="F53" s="38"/>
      <c r="G53" s="38"/>
      <c r="H53" s="38"/>
      <c r="I53" s="38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8"/>
      <c r="X53" s="38"/>
      <c r="Y53" s="38"/>
      <c r="Z53" s="38"/>
      <c r="AA53" s="38"/>
      <c r="AB53" s="47">
        <f>-AB24</f>
        <v>0</v>
      </c>
      <c r="AC53" s="38"/>
      <c r="AD53" s="38"/>
      <c r="AE53" s="38"/>
      <c r="AF53" s="38"/>
      <c r="AG53" s="38"/>
      <c r="AH53" s="34"/>
      <c r="AI53" s="34"/>
      <c r="AJ53" s="9"/>
      <c r="AK53" s="6"/>
      <c r="AL53" s="6"/>
    </row>
    <row r="54" spans="1:38" s="4" customFormat="1" ht="15" hidden="1">
      <c r="A54" s="18" t="s">
        <v>91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9"/>
      <c r="AI54" s="9"/>
      <c r="AJ54" s="9"/>
      <c r="AK54" s="6"/>
      <c r="AL54" s="6"/>
    </row>
    <row r="55" spans="1:38" s="4" customFormat="1" ht="15">
      <c r="A55" s="18" t="s">
        <v>4</v>
      </c>
      <c r="B55" s="38"/>
      <c r="C55" s="38"/>
      <c r="D55" s="38"/>
      <c r="E55" s="38"/>
      <c r="F55" s="38"/>
      <c r="G55" s="38"/>
      <c r="H55" s="38"/>
      <c r="I55" s="3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8"/>
      <c r="X55" s="38"/>
      <c r="Y55" s="38"/>
      <c r="Z55" s="38"/>
      <c r="AA55" s="38"/>
      <c r="AB55" s="38"/>
      <c r="AC55" s="38" t="e">
        <f>#REF!</f>
        <v>#REF!</v>
      </c>
      <c r="AD55" s="38"/>
      <c r="AE55" s="38"/>
      <c r="AF55" s="38"/>
      <c r="AG55" s="38"/>
      <c r="AH55" s="9">
        <v>-826</v>
      </c>
      <c r="AI55" s="9"/>
      <c r="AJ55" s="9"/>
      <c r="AK55" s="6"/>
      <c r="AL55" s="6"/>
    </row>
    <row r="56" spans="1:38" s="4" customFormat="1" ht="15">
      <c r="A56" s="1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9"/>
      <c r="AI56" s="9"/>
      <c r="AJ56" s="9"/>
      <c r="AK56" s="6"/>
      <c r="AL56" s="6"/>
    </row>
    <row r="57" spans="1:38" s="4" customFormat="1" ht="15">
      <c r="A57" s="18" t="s">
        <v>124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57">
        <f>SUM(AH49:AH55)</f>
        <v>15866</v>
      </c>
      <c r="AI57" s="9"/>
      <c r="AJ57" s="9"/>
      <c r="AK57" s="6"/>
      <c r="AL57" s="6"/>
    </row>
    <row r="58" spans="1:38" s="4" customFormat="1" ht="15">
      <c r="A58" s="1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60"/>
      <c r="AI58" s="60"/>
      <c r="AJ58" s="9"/>
      <c r="AK58" s="6"/>
      <c r="AL58" s="6"/>
    </row>
    <row r="59" spans="1:38" s="4" customFormat="1" ht="15">
      <c r="A59" s="39" t="s">
        <v>92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61">
        <f>AH57+AH46+AH35</f>
        <v>-49933</v>
      </c>
      <c r="AI59" s="18"/>
      <c r="AJ59" s="9"/>
      <c r="AK59" s="6"/>
      <c r="AL59" s="6"/>
    </row>
    <row r="60" spans="1:38" s="4" customFormat="1" ht="15">
      <c r="A60" s="39" t="s">
        <v>12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9"/>
      <c r="AI60" s="9"/>
      <c r="AJ60" s="9"/>
      <c r="AK60" s="6"/>
      <c r="AL60" s="6"/>
    </row>
    <row r="61" spans="1:38" s="4" customFormat="1" ht="15">
      <c r="A61" s="39" t="s">
        <v>118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62"/>
      <c r="AH61" s="9">
        <v>32767</v>
      </c>
      <c r="AI61" s="9"/>
      <c r="AJ61" s="9"/>
      <c r="AK61" s="6"/>
      <c r="AL61" s="6"/>
    </row>
    <row r="62" spans="1:38" s="4" customFormat="1" ht="15.75" thickBot="1">
      <c r="A62" s="39" t="s">
        <v>93</v>
      </c>
      <c r="B62" s="63">
        <f>SUM(B13:B61)</f>
        <v>0</v>
      </c>
      <c r="C62" s="63">
        <f aca="true" t="shared" si="3" ref="C62:AF62">SUM(C30:C61)</f>
        <v>0</v>
      </c>
      <c r="D62" s="63">
        <f t="shared" si="3"/>
        <v>0</v>
      </c>
      <c r="E62" s="63">
        <f t="shared" si="3"/>
        <v>0</v>
      </c>
      <c r="F62" s="63">
        <f t="shared" si="3"/>
        <v>0</v>
      </c>
      <c r="G62" s="63">
        <f t="shared" si="3"/>
        <v>0</v>
      </c>
      <c r="H62" s="63">
        <f t="shared" si="3"/>
        <v>0</v>
      </c>
      <c r="I62" s="63">
        <f t="shared" si="3"/>
        <v>0</v>
      </c>
      <c r="J62" s="63">
        <f t="shared" si="3"/>
        <v>0</v>
      </c>
      <c r="K62" s="63" t="e">
        <f t="shared" si="3"/>
        <v>#REF!</v>
      </c>
      <c r="L62" s="63" t="e">
        <f t="shared" si="3"/>
        <v>#REF!</v>
      </c>
      <c r="M62" s="63" t="e">
        <f t="shared" si="3"/>
        <v>#REF!</v>
      </c>
      <c r="N62" s="63">
        <f t="shared" si="3"/>
        <v>-0.48701999997138046</v>
      </c>
      <c r="O62" s="63">
        <f t="shared" si="3"/>
        <v>0</v>
      </c>
      <c r="P62" s="63">
        <f t="shared" si="3"/>
        <v>0</v>
      </c>
      <c r="Q62" s="63">
        <f t="shared" si="3"/>
        <v>708150.5400000066</v>
      </c>
      <c r="R62" s="63">
        <f t="shared" si="3"/>
        <v>-134608983.47000003</v>
      </c>
      <c r="S62" s="63">
        <f t="shared" si="3"/>
        <v>0</v>
      </c>
      <c r="T62" s="63">
        <f t="shared" si="3"/>
        <v>152383893.12000012</v>
      </c>
      <c r="U62" s="63">
        <f t="shared" si="3"/>
        <v>224732.53</v>
      </c>
      <c r="V62" s="63">
        <f t="shared" si="3"/>
        <v>86247177.58931813</v>
      </c>
      <c r="W62" s="63" t="e">
        <f t="shared" si="3"/>
        <v>#REF!</v>
      </c>
      <c r="X62" s="63">
        <f t="shared" si="3"/>
        <v>515528.76</v>
      </c>
      <c r="Y62" s="63">
        <f t="shared" si="3"/>
        <v>0</v>
      </c>
      <c r="Z62" s="63">
        <f t="shared" si="3"/>
        <v>-2372495.959999999</v>
      </c>
      <c r="AA62" s="63">
        <f t="shared" si="3"/>
        <v>0</v>
      </c>
      <c r="AB62" s="63">
        <f t="shared" si="3"/>
        <v>-143178396.48</v>
      </c>
      <c r="AC62" s="63" t="e">
        <f t="shared" si="3"/>
        <v>#REF!</v>
      </c>
      <c r="AD62" s="63">
        <f t="shared" si="3"/>
        <v>0</v>
      </c>
      <c r="AE62" s="63">
        <f t="shared" si="3"/>
        <v>-573000</v>
      </c>
      <c r="AF62" s="63">
        <f t="shared" si="3"/>
        <v>-7889525.239999998</v>
      </c>
      <c r="AG62" s="64" t="s">
        <v>105</v>
      </c>
      <c r="AH62" s="65">
        <f>SUM(AH59:AH61)</f>
        <v>-17166</v>
      </c>
      <c r="AI62" s="9"/>
      <c r="AJ62" s="9"/>
      <c r="AK62" s="6"/>
      <c r="AL62" s="6"/>
    </row>
    <row r="63" spans="1:38" s="4" customFormat="1" ht="15.75" thickTop="1">
      <c r="A63" s="18"/>
      <c r="B63" s="40"/>
      <c r="C63" s="40"/>
      <c r="D63" s="40"/>
      <c r="E63" s="40"/>
      <c r="F63" s="40"/>
      <c r="G63" s="40"/>
      <c r="H63" s="40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6"/>
      <c r="AI63" s="9"/>
      <c r="AJ63" s="6"/>
      <c r="AK63" s="6"/>
      <c r="AL63" s="6"/>
    </row>
    <row r="64" spans="1:38" s="4" customFormat="1" ht="15" hidden="1">
      <c r="A64" s="18" t="s">
        <v>13</v>
      </c>
      <c r="B64" s="40">
        <f aca="true" t="shared" si="4" ref="B64:AF64">B27+B62</f>
        <v>0</v>
      </c>
      <c r="C64" s="40">
        <f t="shared" si="4"/>
        <v>0</v>
      </c>
      <c r="D64" s="40">
        <f t="shared" si="4"/>
        <v>0</v>
      </c>
      <c r="E64" s="40">
        <f t="shared" si="4"/>
        <v>0</v>
      </c>
      <c r="F64" s="40">
        <f t="shared" si="4"/>
        <v>0</v>
      </c>
      <c r="G64" s="40">
        <f t="shared" si="4"/>
        <v>0</v>
      </c>
      <c r="H64" s="40">
        <f t="shared" si="4"/>
        <v>0.0002999983262270689</v>
      </c>
      <c r="I64" s="40">
        <f t="shared" si="4"/>
        <v>-0.45837564091198146</v>
      </c>
      <c r="J64" s="40">
        <f t="shared" si="4"/>
        <v>0.13480000011622906</v>
      </c>
      <c r="K64" s="40" t="e">
        <f t="shared" si="4"/>
        <v>#REF!</v>
      </c>
      <c r="L64" s="40" t="e">
        <f t="shared" si="4"/>
        <v>#REF!</v>
      </c>
      <c r="M64" s="40" t="e">
        <f t="shared" si="4"/>
        <v>#REF!</v>
      </c>
      <c r="N64" s="40">
        <f t="shared" si="4"/>
        <v>0</v>
      </c>
      <c r="O64" s="40">
        <f t="shared" si="4"/>
        <v>-0.6000000001004082</v>
      </c>
      <c r="P64" s="40">
        <f t="shared" si="4"/>
        <v>0</v>
      </c>
      <c r="Q64" s="40">
        <f t="shared" si="4"/>
        <v>0</v>
      </c>
      <c r="R64" s="40">
        <f t="shared" si="4"/>
        <v>0</v>
      </c>
      <c r="S64" s="40">
        <f t="shared" si="4"/>
        <v>0</v>
      </c>
      <c r="T64" s="40">
        <f t="shared" si="4"/>
        <v>0</v>
      </c>
      <c r="U64" s="40">
        <f t="shared" si="4"/>
        <v>0</v>
      </c>
      <c r="V64" s="40">
        <f t="shared" si="4"/>
        <v>0</v>
      </c>
      <c r="W64" s="40" t="e">
        <f t="shared" si="4"/>
        <v>#REF!</v>
      </c>
      <c r="X64" s="40">
        <f t="shared" si="4"/>
        <v>0</v>
      </c>
      <c r="Y64" s="66">
        <f t="shared" si="4"/>
        <v>-21005350.33</v>
      </c>
      <c r="Z64" s="66">
        <f t="shared" si="4"/>
        <v>0</v>
      </c>
      <c r="AA64" s="66">
        <f t="shared" si="4"/>
        <v>-14013668.95</v>
      </c>
      <c r="AB64" s="40">
        <f t="shared" si="4"/>
        <v>0</v>
      </c>
      <c r="AC64" s="40" t="e">
        <f t="shared" si="4"/>
        <v>#REF!</v>
      </c>
      <c r="AD64" s="66">
        <f t="shared" si="4"/>
        <v>-12356012.170000002</v>
      </c>
      <c r="AE64" s="40">
        <f t="shared" si="4"/>
        <v>0</v>
      </c>
      <c r="AF64" s="40">
        <f t="shared" si="4"/>
        <v>0</v>
      </c>
      <c r="AG64" s="40"/>
      <c r="AH64" s="18"/>
      <c r="AI64" s="9"/>
      <c r="AJ64" s="6"/>
      <c r="AK64" s="6"/>
      <c r="AL64" s="6"/>
    </row>
    <row r="65" spans="1:38" s="4" customFormat="1" ht="15" hidden="1">
      <c r="A65" s="1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9"/>
      <c r="AI65" s="9"/>
      <c r="AJ65" s="6"/>
      <c r="AK65" s="6"/>
      <c r="AL65" s="6"/>
    </row>
    <row r="66" spans="1:38" s="4" customFormat="1" ht="15" hidden="1">
      <c r="A66" s="1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>
        <f>Y64+AA64+AD64</f>
        <v>-47375031.45</v>
      </c>
      <c r="AC66" s="38"/>
      <c r="AD66" s="38"/>
      <c r="AE66" s="38"/>
      <c r="AF66" s="38"/>
      <c r="AG66" s="38"/>
      <c r="AH66" s="9"/>
      <c r="AI66" s="9"/>
      <c r="AJ66" s="6"/>
      <c r="AK66" s="6"/>
      <c r="AL66" s="6"/>
    </row>
    <row r="67" spans="1:38" s="4" customFormat="1" ht="15" hidden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67"/>
      <c r="AI67" s="6"/>
      <c r="AJ67" s="6"/>
      <c r="AK67" s="6"/>
      <c r="AL67" s="6"/>
    </row>
    <row r="68" spans="1:38" s="4" customFormat="1" ht="15" hidden="1">
      <c r="A68" s="18" t="s">
        <v>94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67"/>
      <c r="AI68" s="6"/>
      <c r="AJ68" s="6"/>
      <c r="AK68" s="6"/>
      <c r="AL68" s="6"/>
    </row>
    <row r="69" spans="1:38" s="4" customFormat="1" ht="15" hidden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67"/>
      <c r="AI69" s="6"/>
      <c r="AJ69" s="6"/>
      <c r="AK69" s="6"/>
      <c r="AL69" s="6"/>
    </row>
    <row r="70" spans="1:38" s="4" customFormat="1" ht="15" hidden="1">
      <c r="A70" s="18" t="s">
        <v>95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67"/>
      <c r="AI70" s="6"/>
      <c r="AJ70" s="6"/>
      <c r="AK70" s="6"/>
      <c r="AL70" s="6"/>
    </row>
    <row r="71" spans="1:38" s="4" customFormat="1" ht="15" hidden="1">
      <c r="A71" s="18" t="s">
        <v>96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67"/>
      <c r="AI71" s="6"/>
      <c r="AJ71" s="6"/>
      <c r="AK71" s="6"/>
      <c r="AL71" s="6"/>
    </row>
    <row r="72" spans="1:38" s="4" customFormat="1" ht="15" hidden="1">
      <c r="A72" s="18" t="s">
        <v>89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67"/>
      <c r="AI72" s="6"/>
      <c r="AJ72" s="6"/>
      <c r="AK72" s="6"/>
      <c r="AL72" s="6"/>
    </row>
    <row r="73" spans="1:38" ht="15" hidden="1">
      <c r="A73" s="6" t="s">
        <v>97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5" hidden="1">
      <c r="A74" s="6" t="s">
        <v>98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5" hidden="1">
      <c r="A75" s="6" t="s">
        <v>99</v>
      </c>
      <c r="B75" s="6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5">
      <c r="A77" s="68" t="s">
        <v>105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70" t="s">
        <v>103</v>
      </c>
      <c r="AH77" s="6"/>
      <c r="AI77" s="6"/>
      <c r="AJ77" s="6"/>
      <c r="AK77" s="6"/>
      <c r="AL77" s="6"/>
    </row>
    <row r="78" spans="1:38" ht="15">
      <c r="A78" s="71" t="s">
        <v>106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3">
        <v>23281</v>
      </c>
      <c r="AH78" s="6"/>
      <c r="AI78" s="6"/>
      <c r="AJ78" s="6"/>
      <c r="AK78" s="6"/>
      <c r="AL78" s="6"/>
    </row>
    <row r="79" spans="1:38" ht="15">
      <c r="A79" s="71" t="s">
        <v>107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5">
        <v>12420</v>
      </c>
      <c r="AH79" s="7"/>
      <c r="AI79" s="7"/>
      <c r="AJ79" s="7"/>
      <c r="AK79" s="7"/>
      <c r="AL79" s="6"/>
    </row>
    <row r="80" spans="1:38" ht="15">
      <c r="A80" s="71" t="s">
        <v>111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6">
        <f>SUM(AG78:AG79)</f>
        <v>35701</v>
      </c>
      <c r="AH80" s="7"/>
      <c r="AI80" s="7"/>
      <c r="AJ80" s="7"/>
      <c r="AK80" s="7"/>
      <c r="AL80" s="6"/>
    </row>
    <row r="81" spans="1:38" ht="15">
      <c r="A81" s="71" t="s">
        <v>108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7">
        <v>-9203</v>
      </c>
      <c r="AH81" s="6"/>
      <c r="AI81" s="6"/>
      <c r="AJ81" s="6"/>
      <c r="AK81" s="6"/>
      <c r="AL81" s="6"/>
    </row>
    <row r="82" spans="1:38" ht="15">
      <c r="A82" s="71" t="s">
        <v>109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7">
        <v>-43664</v>
      </c>
      <c r="AH82" s="6" t="s">
        <v>121</v>
      </c>
      <c r="AI82" s="6"/>
      <c r="AJ82" s="6"/>
      <c r="AK82" s="6"/>
      <c r="AL82" s="6"/>
    </row>
    <row r="83" spans="1:38" ht="15.75" thickBot="1">
      <c r="A83" s="71" t="s">
        <v>112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8">
        <f>SUM(AG80:AG82)</f>
        <v>-17166</v>
      </c>
      <c r="AH83" s="6"/>
      <c r="AI83" s="6"/>
      <c r="AJ83" s="6"/>
      <c r="AK83" s="6"/>
      <c r="AL83" s="6"/>
    </row>
    <row r="84" spans="1:38" ht="15.75" thickTop="1">
      <c r="A84" s="79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1"/>
      <c r="AH84" s="6"/>
      <c r="AI84" s="6"/>
      <c r="AJ84" s="6"/>
      <c r="AK84" s="6"/>
      <c r="AL84" s="6"/>
    </row>
    <row r="85" spans="1:38" ht="15">
      <c r="A85" s="6" t="s">
        <v>125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15">
      <c r="A86" s="6" t="s">
        <v>110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15">
      <c r="A89" s="82" t="s">
        <v>126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ht="15">
      <c r="A90" s="82" t="s">
        <v>115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5">
      <c r="A92" s="8" t="s">
        <v>113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15">
      <c r="A93" s="8" t="s">
        <v>114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</sheetData>
  <mergeCells count="1">
    <mergeCell ref="A1:K1"/>
  </mergeCells>
  <printOptions/>
  <pageMargins left="0.6" right="0.2" top="0.32" bottom="0.32" header="0.22" footer="0.22"/>
  <pageSetup fitToHeight="1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FSLFOO3</cp:lastModifiedBy>
  <cp:lastPrinted>2002-10-06T18:48:39Z</cp:lastPrinted>
  <dcterms:created xsi:type="dcterms:W3CDTF">2002-11-11T01:47:37Z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